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090" firstSheet="1" activeTab="1"/>
  </bookViews>
  <sheets>
    <sheet name="Cronograma" sheetId="1" state="hidden" r:id="rId1"/>
    <sheet name="ORÇAMENTO USADO" sheetId="2" r:id="rId2"/>
  </sheets>
  <definedNames>
    <definedName name="_xlnm.Print_Area" localSheetId="0">'Cronograma'!$A$1:$O$29</definedName>
    <definedName name="_xlnm.Print_Area" localSheetId="1">'ORÇAMENTO USADO'!$A$1:$M$77</definedName>
    <definedName name="_xlnm.Print_Titles" localSheetId="0">'Cronograma'!$A:$C,'Cronograma'!$1:$2</definedName>
  </definedNames>
  <calcPr fullCalcOnLoad="1"/>
</workbook>
</file>

<file path=xl/sharedStrings.xml><?xml version="1.0" encoding="utf-8"?>
<sst xmlns="http://schemas.openxmlformats.org/spreadsheetml/2006/main" count="296" uniqueCount="195">
  <si>
    <t>Item</t>
  </si>
  <si>
    <t>Discrição dos Serviços</t>
  </si>
  <si>
    <t>Unid.</t>
  </si>
  <si>
    <t>Qantidade</t>
  </si>
  <si>
    <t>(A)</t>
  </si>
  <si>
    <t>Material</t>
  </si>
  <si>
    <t>(B)</t>
  </si>
  <si>
    <t>(C)</t>
  </si>
  <si>
    <t>Mão-de-obra</t>
  </si>
  <si>
    <t>Valor em R$</t>
  </si>
  <si>
    <t>Valor Global</t>
  </si>
  <si>
    <t>1.0</t>
  </si>
  <si>
    <t>1.1</t>
  </si>
  <si>
    <t>2.0</t>
  </si>
  <si>
    <t>2.1</t>
  </si>
  <si>
    <t>3.0</t>
  </si>
  <si>
    <t>3.1</t>
  </si>
  <si>
    <t>4.0</t>
  </si>
  <si>
    <t>4.1</t>
  </si>
  <si>
    <t>m²</t>
  </si>
  <si>
    <t>m</t>
  </si>
  <si>
    <t>Total material (R$)</t>
  </si>
  <si>
    <t>Total Mão-de-obra (R$)</t>
  </si>
  <si>
    <t>%</t>
  </si>
  <si>
    <t>Valor</t>
  </si>
  <si>
    <t>Acumulado</t>
  </si>
  <si>
    <t>CRONOGRAMA FÍSICO FINANCEIRO</t>
  </si>
  <si>
    <t xml:space="preserve">Proponente: </t>
  </si>
  <si>
    <t xml:space="preserve">Concedente: </t>
  </si>
  <si>
    <t>Objeto:</t>
  </si>
  <si>
    <t>Prefeitura Municipal de Entre-Ijuís / RS</t>
  </si>
  <si>
    <t>PLANILHA ORÇAMENTÁRIA</t>
  </si>
  <si>
    <t>DESON</t>
  </si>
  <si>
    <t>NÃO DESON</t>
  </si>
  <si>
    <t>(D)= (B+C)</t>
  </si>
  <si>
    <t>BRASIL ANTONIO SARTORI</t>
  </si>
  <si>
    <t>Prefeito Municipal</t>
  </si>
  <si>
    <t>LUÍS CARLOS FRANTZ</t>
  </si>
  <si>
    <t>Eng. Civil - CREA RS 117.772</t>
  </si>
  <si>
    <t>Código SINAPI*</t>
  </si>
  <si>
    <t>*</t>
  </si>
  <si>
    <t>Serviços Preliminares</t>
  </si>
  <si>
    <t>3.2</t>
  </si>
  <si>
    <t>Serviços Finais</t>
  </si>
  <si>
    <t>Meta / Discrição dos Serviços</t>
  </si>
  <si>
    <t>Adotado</t>
  </si>
  <si>
    <t>Mão de obra</t>
  </si>
  <si>
    <t>BDI</t>
  </si>
  <si>
    <t xml:space="preserve"> </t>
  </si>
  <si>
    <t>1.2</t>
  </si>
  <si>
    <t>1.3</t>
  </si>
  <si>
    <t>1.4</t>
  </si>
  <si>
    <t>1.5</t>
  </si>
  <si>
    <t>1.6</t>
  </si>
  <si>
    <t>Remoção de tesouras de madeira com vão menor que 8 m, de forma manual, sem reaproveitamento</t>
  </si>
  <si>
    <t>Unidade</t>
  </si>
  <si>
    <t>Remoção de telhas cerâmicas ou de fibrocimento sem reaproveitamento</t>
  </si>
  <si>
    <t>Telhado</t>
  </si>
  <si>
    <t xml:space="preserve">INSTALAÇÃO DE TESOURA (INTEIRA OU MEIA), BIAPOIADA, EM MADEIRA NÃO APARELHADA, PARA VÃOS MAIORES OU IGUAIS A 3,0 M E MENORES QUE 6,0 M, INCLUSO IÇAMENTO. </t>
  </si>
  <si>
    <t>2.2</t>
  </si>
  <si>
    <t>90,36</t>
  </si>
  <si>
    <t>95,94</t>
  </si>
  <si>
    <t>16,34</t>
  </si>
  <si>
    <t>18,29</t>
  </si>
  <si>
    <t>28,06</t>
  </si>
  <si>
    <t>29,03</t>
  </si>
  <si>
    <t>ACABAMENTOS PARA FORRO (RODA-FORRO EM MADEIRA PINUS)</t>
  </si>
  <si>
    <t>FORRO EM MADEIRA PINUS, PARA AMBIENTES RESIDENCIAIS, INCLUSIVE ESTRUTURA DE FIXAÇÃO. (forro)</t>
  </si>
  <si>
    <t>1.8</t>
  </si>
  <si>
    <t xml:space="preserve">RETIRADA  DE RIPA EM TELHADOS DE ATÉ 2 ÁGUAS COM TELHA CERÂMICA OU DE CONCRETO DE ENCAIXE, INCLUSO TRANSPORTE VERTICAL. </t>
  </si>
  <si>
    <t>LONA PLASTICA, PRETA, LARGURA 8 M, E= 150 MICRA</t>
  </si>
  <si>
    <t>1.7</t>
  </si>
  <si>
    <t>TABUA DE MADEIRA APARELHADA *2,5 X 15* CM, MACARANDUBA, ANGELIM OU EQUIVALENTE DA REGIAO</t>
  </si>
  <si>
    <t xml:space="preserve">REMOÇÃO DE PISO DE MADEIRA (ASSOALHO E BARROTE), DE FORMA MANUAL, SEM REAPROVEITAMENTO. </t>
  </si>
  <si>
    <t xml:space="preserve">REMOÇÃO MANUAL DE FORROS DE MADEIRA SEM REAPROVEITAMENTO. </t>
  </si>
  <si>
    <t xml:space="preserve">REMOÇÃO MANUAL DE BEIRAL DE MADEIRA SEM REAPROVEITAMENTO. </t>
  </si>
  <si>
    <t>CAIBRO DE MADEIRA NAO APARELHADA 5 X 5 CM (2 X 2 ") PINUS, MISTA OU EQUIVALENTE DA REGIAO (ripas)</t>
  </si>
  <si>
    <t>PARAFUSO ZINCADO ROSCA SOBERBA, CABECA SEXTAVADA, 5/16 " X 150 MM, PARA FIXACAO DE TELHA EM MADEIRA</t>
  </si>
  <si>
    <t>2.3</t>
  </si>
  <si>
    <t>2.4</t>
  </si>
  <si>
    <t>2.5</t>
  </si>
  <si>
    <t>2.6</t>
  </si>
  <si>
    <t>2.7</t>
  </si>
  <si>
    <t>2.8</t>
  </si>
  <si>
    <t>42,74</t>
  </si>
  <si>
    <t>42,92</t>
  </si>
  <si>
    <t>RUFO EXTERNO/INTERNO EM CHAPA DE AÇO GALVANIZADO NÚMERO 26, CORTE DE 33 CM, INCLUSO IÇAMENTO. AF_07/2019</t>
  </si>
  <si>
    <t>36,25</t>
  </si>
  <si>
    <t>37,04</t>
  </si>
  <si>
    <t>39,41</t>
  </si>
  <si>
    <t>40,01</t>
  </si>
  <si>
    <t>TELHAMENTO COM TELHA ONDULADA DE FIBROCIMENTO E = 6 MM, COM RECOBRIMENTO LATERAL DE 1 1/4 DE ONDA PARA TELHADO COM INCLINAÇÃO MÁXIMA DE 10°, COM ATÉ 2 ÁGUAS, INCLUSO IÇAMENTO.</t>
  </si>
  <si>
    <t xml:space="preserve">CUMEEIRA SHED PARA TELHA ONDULADA DE FIBROCIMENTO, E = 6 MM, INCLUSO ACESSÓRIOS DE FIXAÇÃO E IÇAMENTO. </t>
  </si>
  <si>
    <t>PREGO DE ACO POLIDO COM CABECA 17 X 27 (2 1/2 X 11)</t>
  </si>
  <si>
    <t>kg</t>
  </si>
  <si>
    <t>PREGO DE ACO POLIDO COM CABECA 12 X 12</t>
  </si>
  <si>
    <t>2.9</t>
  </si>
  <si>
    <t>2.10</t>
  </si>
  <si>
    <t>FORRO EM MADEIRA PINUS, PARA AMBIENTES RESIDENCIAIS, INCLUSIVE ESTRUTURA DE FIXAÇÃO. (beiral )</t>
  </si>
  <si>
    <t>Pinturas e acabamento</t>
  </si>
  <si>
    <t>PINTURA ESMALTE ACETINADO PARA MADEIRA, DUAS DEMAOS, SOBRE FUNDO NIVELADOR BRANCO</t>
  </si>
  <si>
    <t>22,28</t>
  </si>
  <si>
    <t>23,75</t>
  </si>
  <si>
    <t>74065/2</t>
  </si>
  <si>
    <t>SINAPI NÃO DESONERADO - Mês de referência  JUNHO/2020</t>
  </si>
  <si>
    <t xml:space="preserve">Troca de parte do telhado, forro e assoalho da Escola Antonio Cortez </t>
  </si>
  <si>
    <t>Entre-Ijuís, Agosto de 2020</t>
  </si>
  <si>
    <t>LIMPEZA DE SUPERFÍCIE COM JATO DE ALTA PRESSÃO.</t>
  </si>
  <si>
    <t>ITEM A -TROCA DO TELHADO, FORRO E ASSOALHO</t>
  </si>
  <si>
    <t>TOTAL ITEM A =</t>
  </si>
  <si>
    <t>Drenagem</t>
  </si>
  <si>
    <t>47,94</t>
  </si>
  <si>
    <t>ESCAVAÇÃO MANUAL DE VIGA DE VALA</t>
  </si>
  <si>
    <r>
      <t>m</t>
    </r>
    <r>
      <rPr>
        <vertAlign val="superscript"/>
        <sz val="8"/>
        <rFont val="Calibri"/>
        <family val="2"/>
      </rPr>
      <t>3</t>
    </r>
  </si>
  <si>
    <t>CONCRETO CICLOPICO FCK=10MPA 30% PEDRA DE MAO INCLUSIVE LANCAMENTO</t>
  </si>
  <si>
    <t>73361</t>
  </si>
  <si>
    <t>346,19</t>
  </si>
  <si>
    <t>367,69</t>
  </si>
  <si>
    <t>317,60</t>
  </si>
  <si>
    <t>325,15</t>
  </si>
  <si>
    <t>94964</t>
  </si>
  <si>
    <t xml:space="preserve">CONCRETO FCK = 20MPA, TRAÇO 1:2,7:3 (CIMENTO/ AREIA MÉDIA/ BRITA 1)  - PREPARO MECÂNICO COM BETONEIRA 400 L. </t>
  </si>
  <si>
    <t xml:space="preserve">IMPERMEABILIZAÇÃO DE SUPERFÍCIE COM MEMBRANA À BASE DE RESINA ACRÍLICA, 3 DEMÃOS. </t>
  </si>
  <si>
    <t>98554</t>
  </si>
  <si>
    <t>32,38</t>
  </si>
  <si>
    <t>33,93</t>
  </si>
  <si>
    <t>1.3.1</t>
  </si>
  <si>
    <t>1.3.2</t>
  </si>
  <si>
    <t>1.3.3</t>
  </si>
  <si>
    <t>VIGAS (FUNDAÇÃO, INTERMEDIÁRIA E SUPERIOR)</t>
  </si>
  <si>
    <t>ARMAÇÃO DE PILAR OU VIGA DE UMA ESTRUTURA CONVENCIONAL DE CONCRETO ARMADO EM UM EDIFÍCIO DE MÚLTIPLOS PAVIMENTOS UTILIZANDO AÇO CA-50 DE 10,0 MM - MONTAGEM. AF_12/2015</t>
  </si>
  <si>
    <t>7,14</t>
  </si>
  <si>
    <t>7,29</t>
  </si>
  <si>
    <t>KG</t>
  </si>
  <si>
    <t>ARMAÇÃO DE PILAR OU VIGA DE UMA ESTRUTURA CONVENCIONAL DE CONCRETO ARMADO EM UM EDIFÍCIO DE MÚLTIPLOS PAVIMENTOS UTILIZANDO AÇO CA-60 DE 5,0 MM - MONTAGEM. AF_12/2015</t>
  </si>
  <si>
    <t>9,40</t>
  </si>
  <si>
    <t>9,88</t>
  </si>
  <si>
    <t>PILARES</t>
  </si>
  <si>
    <t>1.4.1</t>
  </si>
  <si>
    <t>1.4.2</t>
  </si>
  <si>
    <t>1.4.3</t>
  </si>
  <si>
    <t>TABUA DE MADEIRA NAO APARELHADA *2,5 X 30 CM (1 X 12 ") PINUS, MISTA OU EQUIVALENTE DA REGIAO P/ FORMAS</t>
  </si>
  <si>
    <t>22,23</t>
  </si>
  <si>
    <t>Fundações e Estruturas (vigas e pilares)</t>
  </si>
  <si>
    <t>ESCAVACAO MECANICA CAMPO ABERTO EM SOLO EXCETO ROCHA ATE 2,00M PROFUNDIDADE</t>
  </si>
  <si>
    <t>79480</t>
  </si>
  <si>
    <t>1,80</t>
  </si>
  <si>
    <t>1,85</t>
  </si>
  <si>
    <t xml:space="preserve">BOCA DE LOBO EM ALVENARIA TIJOLO MACICO, REVESTIDA C/ ARGAMASSA DE CIMENTO E AREIA 1:3, SOBRE LASTRO DE CONCRETO 10CM </t>
  </si>
  <si>
    <t>83659</t>
  </si>
  <si>
    <t>3.2.1</t>
  </si>
  <si>
    <t>GRELHA FF 30X90CM, 135KG, P/ CX RALO COM ASSENTAMENTO DE ARGAMASSA CIMENTO/AREIA 1:4 - FORNECIMENTO E INSTALAÇÃO</t>
  </si>
  <si>
    <t>unidade</t>
  </si>
  <si>
    <t>336,11</t>
  </si>
  <si>
    <t>346,40</t>
  </si>
  <si>
    <t>3.3</t>
  </si>
  <si>
    <t>83716</t>
  </si>
  <si>
    <t>TUBO PVC  SERIE NORMAL, DN 150 MM, PARA ESGOTO  PREDIAL (NBR 5688)</t>
  </si>
  <si>
    <t>23,94</t>
  </si>
  <si>
    <t>REATERRO MANUAL DE VALAS COM COMPACTAÇÃO MECANIZADA. AF_04/2016</t>
  </si>
  <si>
    <t>93382</t>
  </si>
  <si>
    <t>3.5</t>
  </si>
  <si>
    <t>22,17</t>
  </si>
  <si>
    <t>24,55</t>
  </si>
  <si>
    <t>ASSENTAMENTO DE TUBO DE PVC PARA REDE COLETORA DE ESGOTO DE PAREDE MACIÇA, DN 150 MM, JUNTA ELÁSTICA, INSTALADO EM LOCAL COM NÍVEL ALTO DE INTERFERÊNCIAS (NÃO INCLUI FORNECIMENTO). AF_06/2015</t>
  </si>
  <si>
    <t>4,00</t>
  </si>
  <si>
    <t>4,51</t>
  </si>
  <si>
    <t>90749</t>
  </si>
  <si>
    <t>3.4</t>
  </si>
  <si>
    <t>ITEM B - MURO/PAREDE E PISO DA QUADRA</t>
  </si>
  <si>
    <t>ALVENARIA DE VEDAÇÃO DE BLOCOS CERÂMICOS FURADOS NA VERTICAL DE 19X19X39CM (ESPESSURA 19CM) DE PAREDES COM ÁREA LÍQUIDA MENOR QUE 6M² SEM VÃOS E ARGAMASSA DE ASSENTAMENTO COM PREPARO EM BETONEIRA. AF_06/2014</t>
  </si>
  <si>
    <t>62,57</t>
  </si>
  <si>
    <t>65,73</t>
  </si>
  <si>
    <t>87475</t>
  </si>
  <si>
    <t>Piso de concreto polido</t>
  </si>
  <si>
    <t>LASTRO COM MATERIAL GRANULAR (BRITA), APLICAÇÃO EM PISOS OU RADIERS, ESPESSURA DE *5 CM*. AF_08/2017</t>
  </si>
  <si>
    <t>80,82</t>
  </si>
  <si>
    <t>84,17</t>
  </si>
  <si>
    <t>TELA DE ACO SOLDADA NERVURADA, CA-60, Q-92, (1,48 KG/M2), DIAMETRO DO FIO = 4,2 MM, LARGURA = 2,45 X 60 M DE COMPRIMENTO, ESPACAMENTO DA MALHA = 15  X 15 CM</t>
  </si>
  <si>
    <t>9,89</t>
  </si>
  <si>
    <t>SARRAFO DE MADEIRA APARELHADA *2 X 10* CM, MACARANDUBA, ANGELIM OU EQUIVALENTE DA REGIAO</t>
  </si>
  <si>
    <t>7,32</t>
  </si>
  <si>
    <t>CONCRETAGEM DE RADIER, PISO OU LAJE SOBRE SOLO, FCK 30 MPA, PARA ESPESSURA DE 10 CM - LANÇAMENTO, ADENSAMENTO E ACABAMENTO. AF_09/2017</t>
  </si>
  <si>
    <t>97094</t>
  </si>
  <si>
    <t>412,30</t>
  </si>
  <si>
    <t>414,29</t>
  </si>
  <si>
    <t>3.3.1</t>
  </si>
  <si>
    <t>26,88</t>
  </si>
  <si>
    <t>27,07</t>
  </si>
  <si>
    <t>ACABAMENTO POLIDO PARA PISO DE CONCRETO ARMADO DE ALTA RESISTÊNCIA. AF_09/2017</t>
  </si>
  <si>
    <t>97097</t>
  </si>
  <si>
    <t>TOTAL ITEM B =</t>
  </si>
  <si>
    <t>TOTAL GERAL (A+B)</t>
  </si>
  <si>
    <t>TOTAL ITEM A=</t>
  </si>
  <si>
    <t>TOTAL ITEM B=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</si>
</sst>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00"/>
    <numFmt numFmtId="173" formatCode="0.0"/>
    <numFmt numFmtId="174" formatCode="0.0%"/>
    <numFmt numFmtId="175" formatCode="#,##0.0"/>
    <numFmt numFmtId="176" formatCode="0&quot;ª Parcela&quot;"/>
    <numFmt numFmtId="177" formatCode="0.000"/>
    <numFmt numFmtId="178" formatCode="0.0000"/>
    <numFmt numFmtId="179" formatCode="_(* #,##0.00_);_(* \(#,##0.00\);_(* \-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Arial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0" fillId="0" borderId="10" xfId="0" applyBorder="1" applyAlignment="1">
      <alignment/>
    </xf>
    <xf numFmtId="4" fontId="0" fillId="33" borderId="14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11" fillId="35" borderId="14" xfId="0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center" vertical="center"/>
    </xf>
    <xf numFmtId="4" fontId="11" fillId="35" borderId="2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1" fillId="33" borderId="3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wrapText="1"/>
    </xf>
    <xf numFmtId="0" fontId="11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 horizontal="left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33" borderId="36" xfId="0" applyFont="1" applyFill="1" applyBorder="1" applyAlignment="1">
      <alignment/>
    </xf>
    <xf numFmtId="1" fontId="0" fillId="33" borderId="27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4" fontId="0" fillId="33" borderId="37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4" fillId="0" borderId="38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9" fontId="0" fillId="33" borderId="14" xfId="0" applyNumberForma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9" fontId="0" fillId="33" borderId="17" xfId="0" applyNumberForma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36" borderId="14" xfId="0" applyNumberForma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6" borderId="23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4" fontId="0" fillId="33" borderId="45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0" borderId="46" xfId="0" applyNumberFormat="1" applyFill="1" applyBorder="1" applyAlignment="1">
      <alignment horizontal="center"/>
    </xf>
    <xf numFmtId="9" fontId="0" fillId="33" borderId="47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33" borderId="32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174" fontId="0" fillId="0" borderId="5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7" fillId="0" borderId="53" xfId="0" applyNumberFormat="1" applyFont="1" applyBorder="1" applyAlignment="1">
      <alignment horizontal="center"/>
    </xf>
    <xf numFmtId="176" fontId="7" fillId="0" borderId="54" xfId="0" applyNumberFormat="1" applyFont="1" applyBorder="1" applyAlignment="1">
      <alignment horizontal="center"/>
    </xf>
    <xf numFmtId="176" fontId="7" fillId="0" borderId="55" xfId="0" applyNumberFormat="1" applyFont="1" applyBorder="1" applyAlignment="1">
      <alignment horizontal="center"/>
    </xf>
    <xf numFmtId="176" fontId="7" fillId="0" borderId="5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5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5.140625" style="0" customWidth="1"/>
    <col min="2" max="2" width="36.57421875" style="0" customWidth="1"/>
    <col min="3" max="3" width="11.28125" style="0" customWidth="1"/>
    <col min="4" max="4" width="6.140625" style="0" customWidth="1"/>
    <col min="5" max="5" width="9.421875" style="0" customWidth="1"/>
    <col min="6" max="6" width="6.140625" style="0" customWidth="1"/>
    <col min="7" max="7" width="9.57421875" style="0" customWidth="1"/>
    <col min="8" max="8" width="6.140625" style="0" customWidth="1"/>
    <col min="9" max="9" width="9.7109375" style="0" customWidth="1"/>
    <col min="10" max="10" width="6.140625" style="0" customWidth="1"/>
    <col min="11" max="11" width="9.00390625" style="0" customWidth="1"/>
    <col min="12" max="12" width="6.140625" style="0" customWidth="1"/>
    <col min="13" max="13" width="8.8515625" style="0" customWidth="1"/>
    <col min="14" max="14" width="8.00390625" style="0" customWidth="1"/>
    <col min="15" max="15" width="10.57421875" style="0" customWidth="1"/>
  </cols>
  <sheetData>
    <row r="1" spans="1:15" ht="18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ht="13.5" thickBot="1"/>
    <row r="3" spans="1:15" s="1" customFormat="1" ht="12.75" thickBot="1">
      <c r="A3" s="210" t="s">
        <v>0</v>
      </c>
      <c r="B3" s="212" t="s">
        <v>44</v>
      </c>
      <c r="C3" s="210" t="s">
        <v>10</v>
      </c>
      <c r="D3" s="202">
        <v>1</v>
      </c>
      <c r="E3" s="203"/>
      <c r="F3" s="200">
        <f>D3+1</f>
        <v>2</v>
      </c>
      <c r="G3" s="201"/>
      <c r="H3" s="202">
        <f>F3+1</f>
        <v>3</v>
      </c>
      <c r="I3" s="203"/>
      <c r="J3" s="200">
        <f>H3+1</f>
        <v>4</v>
      </c>
      <c r="K3" s="201"/>
      <c r="L3" s="202">
        <f>J3+1</f>
        <v>5</v>
      </c>
      <c r="M3" s="203"/>
      <c r="N3" s="202" t="s">
        <v>25</v>
      </c>
      <c r="O3" s="203"/>
    </row>
    <row r="4" spans="1:15" s="1" customFormat="1" ht="12.75" thickBot="1">
      <c r="A4" s="211"/>
      <c r="B4" s="213"/>
      <c r="C4" s="211"/>
      <c r="D4" s="27" t="s">
        <v>23</v>
      </c>
      <c r="E4" s="26" t="s">
        <v>24</v>
      </c>
      <c r="F4" s="28" t="s">
        <v>23</v>
      </c>
      <c r="G4" s="26" t="s">
        <v>24</v>
      </c>
      <c r="H4" s="26" t="s">
        <v>23</v>
      </c>
      <c r="I4" s="28" t="s">
        <v>24</v>
      </c>
      <c r="J4" s="26" t="s">
        <v>23</v>
      </c>
      <c r="K4" s="28" t="s">
        <v>24</v>
      </c>
      <c r="L4" s="26" t="s">
        <v>23</v>
      </c>
      <c r="M4" s="28" t="s">
        <v>24</v>
      </c>
      <c r="N4" s="26" t="s">
        <v>23</v>
      </c>
      <c r="O4" s="15" t="s">
        <v>24</v>
      </c>
    </row>
    <row r="5" spans="1:15" s="1" customFormat="1" ht="13.5" customHeight="1" thickBot="1">
      <c r="A5" s="204" t="str">
        <f>'ORÇAMENTO USADO'!A8:H8</f>
        <v>ITEM A -TROCA DO TELHADO, FORRO E ASSOALHO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1:16" s="3" customFormat="1" ht="12.75">
      <c r="A6" s="49" t="s">
        <v>11</v>
      </c>
      <c r="B6" s="147" t="str">
        <f>'ORÇAMENTO USADO'!C9</f>
        <v>Serviços Preliminares</v>
      </c>
      <c r="C6" s="175">
        <f>E6</f>
        <v>5444.73</v>
      </c>
      <c r="D6" s="171">
        <v>100</v>
      </c>
      <c r="E6" s="149">
        <f>'ORÇAMENTO USADO'!H9</f>
        <v>5444.73</v>
      </c>
      <c r="F6" s="148"/>
      <c r="G6" s="149"/>
      <c r="H6" s="148"/>
      <c r="I6" s="149"/>
      <c r="J6" s="148"/>
      <c r="K6" s="149"/>
      <c r="L6" s="148"/>
      <c r="M6" s="149"/>
      <c r="N6" s="150">
        <f>D6</f>
        <v>100</v>
      </c>
      <c r="O6" s="151">
        <f>SUMIF($D$4:$M$4,"valor",D6:M6)</f>
        <v>5444.73</v>
      </c>
      <c r="P6" s="10"/>
    </row>
    <row r="7" spans="1:16" s="4" customFormat="1" ht="12.75">
      <c r="A7" s="30" t="s">
        <v>13</v>
      </c>
      <c r="B7" s="60" t="str">
        <f>'ORÇAMENTO USADO'!C18</f>
        <v>Telhado</v>
      </c>
      <c r="C7" s="176">
        <f>E7</f>
        <v>25326.87</v>
      </c>
      <c r="D7" s="172">
        <v>100</v>
      </c>
      <c r="E7" s="53">
        <f>'ORÇAMENTO USADO'!H18</f>
        <v>25326.87</v>
      </c>
      <c r="F7" s="54"/>
      <c r="G7" s="53"/>
      <c r="H7" s="54"/>
      <c r="I7" s="53"/>
      <c r="J7" s="54"/>
      <c r="K7" s="53"/>
      <c r="L7" s="54"/>
      <c r="M7" s="53"/>
      <c r="N7" s="24">
        <f>D7</f>
        <v>100</v>
      </c>
      <c r="O7" s="57">
        <f>SUMIF($D$4:$M$4,"valor",D7:M7)</f>
        <v>25326.87</v>
      </c>
      <c r="P7" s="10"/>
    </row>
    <row r="8" spans="1:16" s="3" customFormat="1" ht="12.75">
      <c r="A8" s="31" t="s">
        <v>15</v>
      </c>
      <c r="B8" s="61" t="str">
        <f>'ORÇAMENTO USADO'!C29</f>
        <v>Pinturas e acabamento</v>
      </c>
      <c r="C8" s="177">
        <f>E8</f>
        <v>2194.21</v>
      </c>
      <c r="D8" s="173">
        <v>100</v>
      </c>
      <c r="E8" s="51">
        <f>'ORÇAMENTO USADO'!H29</f>
        <v>2194.21</v>
      </c>
      <c r="F8" s="52"/>
      <c r="G8" s="51"/>
      <c r="H8" s="52"/>
      <c r="I8" s="51"/>
      <c r="J8" s="52"/>
      <c r="K8" s="51"/>
      <c r="L8" s="52"/>
      <c r="M8" s="51"/>
      <c r="N8" s="25">
        <f>D8</f>
        <v>100</v>
      </c>
      <c r="O8" s="58">
        <f>SUMIF($D$4:$M$4,"valor",D8:M8)</f>
        <v>2194.21</v>
      </c>
      <c r="P8" s="2"/>
    </row>
    <row r="9" spans="1:16" s="4" customFormat="1" ht="13.5" thickBot="1">
      <c r="A9" s="30" t="s">
        <v>17</v>
      </c>
      <c r="B9" s="185" t="str">
        <f>'ORÇAMENTO USADO'!C32</f>
        <v>Serviços Finais</v>
      </c>
      <c r="C9" s="176">
        <f>'ORÇAMENTO USADO'!H32</f>
        <v>443.28</v>
      </c>
      <c r="D9" s="172">
        <v>100</v>
      </c>
      <c r="E9" s="53">
        <f>C9</f>
        <v>443.28</v>
      </c>
      <c r="F9" s="54"/>
      <c r="G9" s="53"/>
      <c r="H9" s="54"/>
      <c r="I9" s="53"/>
      <c r="J9" s="54"/>
      <c r="K9" s="53"/>
      <c r="L9" s="54"/>
      <c r="M9" s="53"/>
      <c r="N9" s="24">
        <f>D9</f>
        <v>100</v>
      </c>
      <c r="O9" s="57">
        <f>SUMIF($D$4:$M$4,"valor",D9:M9)</f>
        <v>443.28</v>
      </c>
      <c r="P9" s="10"/>
    </row>
    <row r="10" spans="1:16" ht="13.5" thickBot="1">
      <c r="A10" s="50"/>
      <c r="B10" s="186" t="s">
        <v>193</v>
      </c>
      <c r="C10" s="178">
        <f>SUM(C6:C9)</f>
        <v>33409.09</v>
      </c>
      <c r="D10" s="174">
        <v>100</v>
      </c>
      <c r="E10" s="46">
        <f>SUM(E6:E9)</f>
        <v>33409.09</v>
      </c>
      <c r="F10" s="59"/>
      <c r="G10" s="46"/>
      <c r="H10" s="59"/>
      <c r="I10" s="46"/>
      <c r="J10" s="59"/>
      <c r="K10" s="46"/>
      <c r="L10" s="59"/>
      <c r="M10" s="46"/>
      <c r="N10" s="170">
        <f>D10</f>
        <v>100</v>
      </c>
      <c r="O10" s="48">
        <f>C10</f>
        <v>33409.09</v>
      </c>
      <c r="P10" s="2"/>
    </row>
    <row r="11" spans="1:16" ht="13.5" thickBot="1">
      <c r="A11" s="207" t="str">
        <f>'ORÇAMENTO USADO'!A35:H35</f>
        <v>ITEM B - MURO/PAREDE E PISO DA QUADRA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2"/>
    </row>
    <row r="12" spans="1:16" s="3" customFormat="1" ht="12.75">
      <c r="A12" s="159" t="s">
        <v>11</v>
      </c>
      <c r="B12" s="160" t="str">
        <f>'ORÇAMENTO USADO'!C36</f>
        <v>Fundações e Estruturas (vigas e pilares)</v>
      </c>
      <c r="C12" s="175">
        <f>'ORÇAMENTO USADO'!H36</f>
        <v>10812.98</v>
      </c>
      <c r="D12" s="179"/>
      <c r="E12" s="55"/>
      <c r="F12" s="56">
        <v>100</v>
      </c>
      <c r="G12" s="55">
        <f>C12</f>
        <v>10812.98</v>
      </c>
      <c r="H12" s="161"/>
      <c r="I12" s="55"/>
      <c r="J12" s="161"/>
      <c r="K12" s="55"/>
      <c r="L12" s="161"/>
      <c r="M12" s="55"/>
      <c r="N12" s="29">
        <f aca="true" t="shared" si="0" ref="N12:O15">F12</f>
        <v>100</v>
      </c>
      <c r="O12" s="167">
        <f t="shared" si="0"/>
        <v>10812.98</v>
      </c>
      <c r="P12" s="152"/>
    </row>
    <row r="13" spans="1:16" ht="12.75">
      <c r="A13" s="30" t="s">
        <v>13</v>
      </c>
      <c r="B13" s="153" t="str">
        <f>'ORÇAMENTO USADO'!C50</f>
        <v>Drenagem</v>
      </c>
      <c r="C13" s="176">
        <f>'ORÇAMENTO USADO'!H50</f>
        <v>2708.12</v>
      </c>
      <c r="D13" s="180"/>
      <c r="E13" s="157"/>
      <c r="F13" s="54">
        <v>100</v>
      </c>
      <c r="G13" s="51">
        <f>C13</f>
        <v>2708.12</v>
      </c>
      <c r="H13" s="156"/>
      <c r="I13" s="157"/>
      <c r="J13" s="156"/>
      <c r="K13" s="157"/>
      <c r="L13" s="156"/>
      <c r="M13" s="157"/>
      <c r="N13" s="165">
        <f t="shared" si="0"/>
        <v>100</v>
      </c>
      <c r="O13" s="168">
        <f t="shared" si="0"/>
        <v>2708.12</v>
      </c>
      <c r="P13" s="2"/>
    </row>
    <row r="14" spans="1:16" s="3" customFormat="1" ht="12.75">
      <c r="A14" s="31" t="s">
        <v>15</v>
      </c>
      <c r="B14" s="154" t="str">
        <f>'ORÇAMENTO USADO'!C57</f>
        <v>Piso de concreto polido</v>
      </c>
      <c r="C14" s="177">
        <f>'ORÇAMENTO USADO'!H57</f>
        <v>2856.13</v>
      </c>
      <c r="D14" s="181"/>
      <c r="E14" s="51"/>
      <c r="F14" s="52">
        <v>100</v>
      </c>
      <c r="G14" s="51">
        <f>C14</f>
        <v>2856.13</v>
      </c>
      <c r="H14" s="155"/>
      <c r="I14" s="51"/>
      <c r="J14" s="155"/>
      <c r="K14" s="51"/>
      <c r="L14" s="155"/>
      <c r="M14" s="51"/>
      <c r="N14" s="25">
        <f t="shared" si="0"/>
        <v>100</v>
      </c>
      <c r="O14" s="169">
        <f t="shared" si="0"/>
        <v>2856.13</v>
      </c>
      <c r="P14" s="152"/>
    </row>
    <row r="15" spans="1:15" ht="12.75" customHeight="1" thickBot="1">
      <c r="A15" s="162" t="s">
        <v>17</v>
      </c>
      <c r="B15" s="163" t="str">
        <f>'ORÇAMENTO USADO'!C63</f>
        <v>Serviços Finais</v>
      </c>
      <c r="C15" s="183">
        <f>'ORÇAMENTO USADO'!H63</f>
        <v>51.16</v>
      </c>
      <c r="D15" s="182"/>
      <c r="E15" s="158"/>
      <c r="F15" s="54">
        <v>100</v>
      </c>
      <c r="G15" s="51">
        <f>C15</f>
        <v>51.16</v>
      </c>
      <c r="H15" s="158"/>
      <c r="I15" s="158"/>
      <c r="J15" s="158"/>
      <c r="K15" s="158"/>
      <c r="L15" s="158"/>
      <c r="M15" s="158"/>
      <c r="N15" s="24">
        <f t="shared" si="0"/>
        <v>100</v>
      </c>
      <c r="O15" s="168">
        <f t="shared" si="0"/>
        <v>51.16</v>
      </c>
    </row>
    <row r="16" spans="1:15" ht="12.75" customHeight="1" thickBot="1">
      <c r="A16" s="164"/>
      <c r="B16" s="166" t="s">
        <v>194</v>
      </c>
      <c r="C16" s="184">
        <f>O16</f>
        <v>16428.39</v>
      </c>
      <c r="D16" s="188"/>
      <c r="E16" s="189"/>
      <c r="F16" s="190"/>
      <c r="G16" s="191"/>
      <c r="H16" s="189"/>
      <c r="I16" s="189"/>
      <c r="J16" s="189"/>
      <c r="K16" s="189"/>
      <c r="L16" s="189"/>
      <c r="M16" s="189"/>
      <c r="N16" s="187">
        <v>100</v>
      </c>
      <c r="O16" s="192">
        <f>O12+O13+O14+O15</f>
        <v>16428.39</v>
      </c>
    </row>
    <row r="17" spans="2:15" ht="12.75">
      <c r="B17" s="216" t="s">
        <v>21</v>
      </c>
      <c r="C17" s="217"/>
      <c r="D17" s="193"/>
      <c r="E17" s="194">
        <f>'ORÇAMENTO USADO'!F34</f>
        <v>23386.275999999998</v>
      </c>
      <c r="F17" s="195"/>
      <c r="G17" s="194">
        <f>'ORÇAMENTO USADO'!F66</f>
        <v>11499.761999999999</v>
      </c>
      <c r="H17" s="195"/>
      <c r="I17" s="194"/>
      <c r="J17" s="195"/>
      <c r="K17" s="194"/>
      <c r="L17" s="195"/>
      <c r="M17" s="194"/>
      <c r="N17" s="196">
        <v>100</v>
      </c>
      <c r="O17" s="197">
        <f>E17+G17</f>
        <v>34886.038</v>
      </c>
    </row>
    <row r="18" spans="2:15" ht="13.5" thickBot="1">
      <c r="B18" s="216" t="s">
        <v>22</v>
      </c>
      <c r="C18" s="217"/>
      <c r="D18" s="45"/>
      <c r="E18" s="46">
        <f>'ORÇAMENTO USADO'!G34</f>
        <v>10022.814</v>
      </c>
      <c r="F18" s="47"/>
      <c r="G18" s="46">
        <f>'ORÇAMENTO USADO'!G66</f>
        <v>4928.628</v>
      </c>
      <c r="H18" s="47"/>
      <c r="I18" s="46"/>
      <c r="J18" s="47"/>
      <c r="K18" s="46"/>
      <c r="L18" s="47"/>
      <c r="M18" s="46"/>
      <c r="N18" s="170">
        <v>100</v>
      </c>
      <c r="O18" s="48">
        <f>E18+G18</f>
        <v>14951.442</v>
      </c>
    </row>
    <row r="19" spans="4:15" ht="15" customHeight="1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217"/>
      <c r="C20" s="2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</row>
    <row r="23" spans="1:10" ht="12.75">
      <c r="A23" s="6" t="str">
        <f>'ORÇAMENTO USADO'!A71</f>
        <v>Entre-Ijuís, Agosto de 2020</v>
      </c>
      <c r="B23" s="13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7"/>
      <c r="C25" s="6"/>
      <c r="D25" s="6"/>
      <c r="E25" s="6"/>
      <c r="F25" s="6"/>
      <c r="G25" s="6"/>
      <c r="H25" s="6"/>
      <c r="I25" s="6"/>
      <c r="J25" s="6"/>
    </row>
    <row r="26" spans="1:12" ht="12.75">
      <c r="A26" s="6"/>
      <c r="C26" s="215"/>
      <c r="D26" s="215"/>
      <c r="E26" s="215"/>
      <c r="F26" s="215"/>
      <c r="G26" s="215"/>
      <c r="I26" s="11"/>
      <c r="J26" s="11"/>
      <c r="K26" s="11"/>
      <c r="L26" s="11"/>
    </row>
    <row r="27" spans="1:12" ht="12.75">
      <c r="A27" s="6"/>
      <c r="C27" s="198" t="s">
        <v>35</v>
      </c>
      <c r="D27" s="198"/>
      <c r="E27" s="198"/>
      <c r="F27" s="198"/>
      <c r="G27" s="198"/>
      <c r="I27" s="198" t="s">
        <v>37</v>
      </c>
      <c r="J27" s="198"/>
      <c r="K27" s="198"/>
      <c r="L27" s="198"/>
    </row>
    <row r="28" spans="1:12" ht="12.75">
      <c r="A28" s="6"/>
      <c r="C28" s="199" t="s">
        <v>36</v>
      </c>
      <c r="D28" s="199"/>
      <c r="E28" s="199"/>
      <c r="F28" s="199"/>
      <c r="G28" s="199"/>
      <c r="I28" s="199" t="s">
        <v>38</v>
      </c>
      <c r="J28" s="199"/>
      <c r="K28" s="199"/>
      <c r="L28" s="199"/>
    </row>
    <row r="29" spans="1:18" ht="12.75">
      <c r="A29" s="6"/>
      <c r="B29" s="7"/>
      <c r="C29" s="6"/>
      <c r="D29" s="6"/>
      <c r="E29" s="6"/>
      <c r="F29" s="6"/>
      <c r="G29" s="6"/>
      <c r="H29" s="6"/>
      <c r="I29" s="6"/>
      <c r="J29" s="6"/>
      <c r="R29" t="s">
        <v>48</v>
      </c>
    </row>
  </sheetData>
  <sheetProtection/>
  <mergeCells count="20">
    <mergeCell ref="A1:O1"/>
    <mergeCell ref="C26:G26"/>
    <mergeCell ref="C27:G27"/>
    <mergeCell ref="C28:G28"/>
    <mergeCell ref="N3:O3"/>
    <mergeCell ref="B17:C17"/>
    <mergeCell ref="B18:C18"/>
    <mergeCell ref="B20:C20"/>
    <mergeCell ref="F3:G3"/>
    <mergeCell ref="H3:I3"/>
    <mergeCell ref="I27:L27"/>
    <mergeCell ref="I28:L28"/>
    <mergeCell ref="J3:K3"/>
    <mergeCell ref="L3:M3"/>
    <mergeCell ref="A5:O5"/>
    <mergeCell ref="A11:O11"/>
    <mergeCell ref="A3:A4"/>
    <mergeCell ref="B3:B4"/>
    <mergeCell ref="D3:E3"/>
    <mergeCell ref="C3:C4"/>
  </mergeCells>
  <printOptions horizontalCentered="1"/>
  <pageMargins left="0.1968503937007874" right="0.1968503937007874" top="0.984251968503937" bottom="0.1968503937007874" header="0.11811023622047245" footer="0.11811023622047245"/>
  <pageSetup horizontalDpi="600" verticalDpi="600" orientation="landscape" paperSize="9" scale="9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="172" zoomScaleNormal="130" zoomScaleSheetLayoutView="172" zoomScalePageLayoutView="0" workbookViewId="0" topLeftCell="A1">
      <selection activeCell="F13" sqref="F13"/>
    </sheetView>
  </sheetViews>
  <sheetFormatPr defaultColWidth="9.140625" defaultRowHeight="12.75"/>
  <cols>
    <col min="2" max="2" width="9.28125" style="0" bestFit="1" customWidth="1"/>
    <col min="3" max="3" width="50.28125" style="0" customWidth="1"/>
    <col min="5" max="5" width="9.28125" style="0" bestFit="1" customWidth="1"/>
    <col min="6" max="6" width="9.7109375" style="0" bestFit="1" customWidth="1"/>
    <col min="7" max="7" width="12.7109375" style="0" customWidth="1"/>
    <col min="8" max="8" width="13.140625" style="0" customWidth="1"/>
    <col min="9" max="9" width="0" style="0" hidden="1" customWidth="1"/>
    <col min="10" max="11" width="9.28125" style="0" hidden="1" customWidth="1"/>
    <col min="12" max="13" width="10.421875" style="0" hidden="1" customWidth="1"/>
  </cols>
  <sheetData>
    <row r="1" spans="1:13" ht="12.75">
      <c r="A1" s="140" t="s">
        <v>29</v>
      </c>
      <c r="B1" s="141"/>
      <c r="C1" s="224" t="s">
        <v>105</v>
      </c>
      <c r="D1" s="224"/>
      <c r="E1" s="224"/>
      <c r="F1" s="224"/>
      <c r="G1" s="224"/>
      <c r="H1" s="224"/>
      <c r="I1" s="6"/>
      <c r="J1" s="6"/>
      <c r="K1" s="6"/>
      <c r="L1" s="6"/>
      <c r="M1" s="6"/>
    </row>
    <row r="2" spans="1:13" ht="12.75">
      <c r="A2" s="142" t="s">
        <v>27</v>
      </c>
      <c r="B2" s="141"/>
      <c r="C2" s="224" t="s">
        <v>30</v>
      </c>
      <c r="D2" s="224"/>
      <c r="E2" s="224"/>
      <c r="F2" s="224"/>
      <c r="G2" s="224"/>
      <c r="H2" s="224"/>
      <c r="I2" s="6"/>
      <c r="J2" s="6"/>
      <c r="K2" s="7" t="s">
        <v>5</v>
      </c>
      <c r="L2" s="7" t="s">
        <v>46</v>
      </c>
      <c r="M2" s="6"/>
    </row>
    <row r="3" spans="1:13" ht="12.75">
      <c r="A3" s="142" t="s">
        <v>28</v>
      </c>
      <c r="B3" s="141"/>
      <c r="C3" s="224"/>
      <c r="D3" s="224"/>
      <c r="E3" s="224"/>
      <c r="F3" s="224"/>
      <c r="G3" s="224"/>
      <c r="H3" s="224"/>
      <c r="I3" s="6"/>
      <c r="J3" s="6"/>
      <c r="K3" s="7">
        <v>0.7</v>
      </c>
      <c r="L3" s="7">
        <v>0.3</v>
      </c>
      <c r="M3" s="6"/>
    </row>
    <row r="4" spans="1:13" ht="12.75">
      <c r="A4" s="225" t="s">
        <v>31</v>
      </c>
      <c r="B4" s="225"/>
      <c r="C4" s="225"/>
      <c r="D4" s="225"/>
      <c r="E4" s="225"/>
      <c r="F4" s="225"/>
      <c r="G4" s="225"/>
      <c r="H4" s="225"/>
      <c r="I4" s="6"/>
      <c r="J4" s="6"/>
      <c r="K4" s="6"/>
      <c r="L4" s="6"/>
      <c r="M4" s="6"/>
    </row>
    <row r="5" spans="1:13" ht="13.5" thickBot="1">
      <c r="A5" s="226"/>
      <c r="B5" s="226"/>
      <c r="C5" s="226"/>
      <c r="D5" s="226"/>
      <c r="E5" s="226"/>
      <c r="F5" s="226"/>
      <c r="G5" s="226"/>
      <c r="H5" s="226"/>
      <c r="I5" s="6"/>
      <c r="J5" s="7" t="s">
        <v>47</v>
      </c>
      <c r="K5" s="7" t="s">
        <v>47</v>
      </c>
      <c r="L5" s="6"/>
      <c r="M5" s="6"/>
    </row>
    <row r="6" spans="1:13" ht="13.5" thickBot="1">
      <c r="A6" s="218" t="s">
        <v>0</v>
      </c>
      <c r="B6" s="220" t="s">
        <v>39</v>
      </c>
      <c r="C6" s="222" t="s">
        <v>1</v>
      </c>
      <c r="D6" s="222" t="s">
        <v>2</v>
      </c>
      <c r="E6" s="143" t="s">
        <v>3</v>
      </c>
      <c r="F6" s="143" t="s">
        <v>5</v>
      </c>
      <c r="G6" s="143" t="s">
        <v>8</v>
      </c>
      <c r="H6" s="144" t="s">
        <v>9</v>
      </c>
      <c r="I6" s="19"/>
      <c r="J6" s="23">
        <v>1.3059</v>
      </c>
      <c r="K6" s="20">
        <v>1.243</v>
      </c>
      <c r="L6" s="18" t="s">
        <v>45</v>
      </c>
      <c r="M6" s="1"/>
    </row>
    <row r="7" spans="1:13" ht="13.5" thickBot="1">
      <c r="A7" s="219"/>
      <c r="B7" s="221"/>
      <c r="C7" s="223"/>
      <c r="D7" s="223"/>
      <c r="E7" s="145" t="s">
        <v>4</v>
      </c>
      <c r="F7" s="145" t="s">
        <v>6</v>
      </c>
      <c r="G7" s="145" t="s">
        <v>7</v>
      </c>
      <c r="H7" s="146" t="s">
        <v>34</v>
      </c>
      <c r="I7" s="19"/>
      <c r="J7" s="19" t="s">
        <v>32</v>
      </c>
      <c r="K7" s="19" t="s">
        <v>33</v>
      </c>
      <c r="L7" s="8" t="s">
        <v>32</v>
      </c>
      <c r="M7" s="9" t="s">
        <v>33</v>
      </c>
    </row>
    <row r="8" spans="1:13" ht="12.75">
      <c r="A8" s="228" t="s">
        <v>108</v>
      </c>
      <c r="B8" s="229"/>
      <c r="C8" s="229"/>
      <c r="D8" s="229"/>
      <c r="E8" s="229"/>
      <c r="F8" s="229"/>
      <c r="G8" s="229"/>
      <c r="H8" s="230"/>
      <c r="I8" s="6"/>
      <c r="J8" s="14"/>
      <c r="K8" s="14"/>
      <c r="L8" s="22"/>
      <c r="M8" s="22"/>
    </row>
    <row r="9" spans="1:13" ht="12.75">
      <c r="A9" s="133" t="s">
        <v>11</v>
      </c>
      <c r="B9" s="134"/>
      <c r="C9" s="119" t="s">
        <v>41</v>
      </c>
      <c r="D9" s="135"/>
      <c r="E9" s="136"/>
      <c r="F9" s="87">
        <f>TRUNC(SUM(F10:F17),2)</f>
        <v>3811.28</v>
      </c>
      <c r="G9" s="87">
        <f>TRUNC(SUM(G10:G17),2)</f>
        <v>1633.45</v>
      </c>
      <c r="H9" s="124">
        <f>TRUNC(SUM(H10:H17),2)</f>
        <v>5444.73</v>
      </c>
      <c r="I9" s="6"/>
      <c r="J9" s="14"/>
      <c r="K9" s="14"/>
      <c r="L9" s="22"/>
      <c r="M9" s="22"/>
    </row>
    <row r="10" spans="1:13" ht="14.25" customHeight="1">
      <c r="A10" s="114" t="s">
        <v>12</v>
      </c>
      <c r="B10" s="83">
        <v>97649</v>
      </c>
      <c r="C10" s="115" t="s">
        <v>56</v>
      </c>
      <c r="D10" s="116" t="s">
        <v>19</v>
      </c>
      <c r="E10" s="68">
        <v>242.6</v>
      </c>
      <c r="F10" s="68">
        <f>TRUNC(M10*K$3,2)</f>
        <v>688.13</v>
      </c>
      <c r="G10" s="68">
        <f>M10-F10</f>
        <v>294.91999999999996</v>
      </c>
      <c r="H10" s="69">
        <f aca="true" t="shared" si="0" ref="H10:H17">G10+F10</f>
        <v>983.05</v>
      </c>
      <c r="I10" s="21"/>
      <c r="J10" s="14">
        <v>2.94</v>
      </c>
      <c r="K10" s="14">
        <v>3.26</v>
      </c>
      <c r="L10" s="22">
        <f>TRUNC(J10*J$6*E10,2)</f>
        <v>931.42</v>
      </c>
      <c r="M10" s="22">
        <f>TRUNC(K10*K$6*E10,2)</f>
        <v>983.05</v>
      </c>
    </row>
    <row r="11" spans="1:13" ht="22.5">
      <c r="A11" s="114" t="s">
        <v>49</v>
      </c>
      <c r="B11" s="83">
        <v>97651</v>
      </c>
      <c r="C11" s="115" t="s">
        <v>54</v>
      </c>
      <c r="D11" s="85" t="s">
        <v>55</v>
      </c>
      <c r="E11" s="68">
        <v>4</v>
      </c>
      <c r="F11" s="68">
        <f aca="true" t="shared" si="1" ref="F11:F17">TRUNC(M11*K$3,2)</f>
        <v>215.25</v>
      </c>
      <c r="G11" s="68">
        <f aca="true" t="shared" si="2" ref="G11:G28">M11-F11</f>
        <v>92.25999999999999</v>
      </c>
      <c r="H11" s="69">
        <f t="shared" si="0"/>
        <v>307.51</v>
      </c>
      <c r="I11" s="21"/>
      <c r="J11" s="14">
        <v>55.25</v>
      </c>
      <c r="K11" s="14">
        <v>61.85</v>
      </c>
      <c r="L11" s="22">
        <f aca="true" t="shared" si="3" ref="L11:L33">TRUNC(J11*J$6*E11,2)</f>
        <v>288.6</v>
      </c>
      <c r="M11" s="22">
        <f aca="true" t="shared" si="4" ref="M11:M33">TRUNC(K11*K$6*E11,2)</f>
        <v>307.51</v>
      </c>
    </row>
    <row r="12" spans="1:13" ht="12.75">
      <c r="A12" s="114" t="s">
        <v>50</v>
      </c>
      <c r="B12" s="83">
        <v>97640</v>
      </c>
      <c r="C12" s="41" t="s">
        <v>75</v>
      </c>
      <c r="D12" s="116" t="s">
        <v>19</v>
      </c>
      <c r="E12" s="68">
        <v>30.8</v>
      </c>
      <c r="F12" s="68">
        <f t="shared" si="1"/>
        <v>34.3</v>
      </c>
      <c r="G12" s="68">
        <f t="shared" si="2"/>
        <v>14.700000000000003</v>
      </c>
      <c r="H12" s="69">
        <f t="shared" si="0"/>
        <v>49</v>
      </c>
      <c r="I12" s="21"/>
      <c r="J12" s="14">
        <v>1.13</v>
      </c>
      <c r="K12" s="14">
        <v>1.28</v>
      </c>
      <c r="L12" s="22">
        <f t="shared" si="3"/>
        <v>45.45</v>
      </c>
      <c r="M12" s="22">
        <f t="shared" si="4"/>
        <v>49</v>
      </c>
    </row>
    <row r="13" spans="1:13" ht="22.5">
      <c r="A13" s="117" t="s">
        <v>51</v>
      </c>
      <c r="B13" s="89">
        <v>97643</v>
      </c>
      <c r="C13" s="37" t="s">
        <v>73</v>
      </c>
      <c r="D13" s="116" t="s">
        <v>19</v>
      </c>
      <c r="E13" s="118">
        <v>25</v>
      </c>
      <c r="F13" s="68">
        <f t="shared" si="1"/>
        <v>397.85</v>
      </c>
      <c r="G13" s="68">
        <f t="shared" si="2"/>
        <v>170.51</v>
      </c>
      <c r="H13" s="69">
        <f t="shared" si="0"/>
        <v>568.36</v>
      </c>
      <c r="J13" s="14" t="s">
        <v>62</v>
      </c>
      <c r="K13" s="14" t="s">
        <v>63</v>
      </c>
      <c r="L13" s="22">
        <f t="shared" si="3"/>
        <v>533.46</v>
      </c>
      <c r="M13" s="22">
        <f t="shared" si="4"/>
        <v>568.36</v>
      </c>
    </row>
    <row r="14" spans="1:13" ht="12.75">
      <c r="A14" s="114" t="s">
        <v>52</v>
      </c>
      <c r="B14" s="83">
        <v>97640</v>
      </c>
      <c r="C14" s="41" t="s">
        <v>74</v>
      </c>
      <c r="D14" s="116" t="s">
        <v>19</v>
      </c>
      <c r="E14" s="68">
        <v>30</v>
      </c>
      <c r="F14" s="68">
        <f t="shared" si="1"/>
        <v>33.41</v>
      </c>
      <c r="G14" s="68">
        <f t="shared" si="2"/>
        <v>14.32</v>
      </c>
      <c r="H14" s="69">
        <f t="shared" si="0"/>
        <v>47.73</v>
      </c>
      <c r="I14" s="21"/>
      <c r="J14" s="14">
        <v>1.13</v>
      </c>
      <c r="K14" s="14">
        <v>1.28</v>
      </c>
      <c r="L14" s="22">
        <f t="shared" si="3"/>
        <v>44.27</v>
      </c>
      <c r="M14" s="22">
        <f t="shared" si="4"/>
        <v>47.73</v>
      </c>
    </row>
    <row r="15" spans="1:13" ht="22.5">
      <c r="A15" s="114" t="s">
        <v>53</v>
      </c>
      <c r="B15" s="83">
        <v>3993</v>
      </c>
      <c r="C15" s="37" t="s">
        <v>72</v>
      </c>
      <c r="D15" s="85" t="s">
        <v>20</v>
      </c>
      <c r="E15" s="68">
        <v>65.6</v>
      </c>
      <c r="F15" s="68">
        <f t="shared" si="1"/>
        <v>799.09</v>
      </c>
      <c r="G15" s="68">
        <f t="shared" si="2"/>
        <v>342.4799999999999</v>
      </c>
      <c r="H15" s="69">
        <f t="shared" si="0"/>
        <v>1141.57</v>
      </c>
      <c r="I15" s="21"/>
      <c r="J15" s="14">
        <v>14</v>
      </c>
      <c r="K15" s="14">
        <v>14</v>
      </c>
      <c r="L15" s="22">
        <f t="shared" si="3"/>
        <v>1199.33</v>
      </c>
      <c r="M15" s="22">
        <f t="shared" si="4"/>
        <v>1141.57</v>
      </c>
    </row>
    <row r="16" spans="1:13" ht="12.75">
      <c r="A16" s="114" t="s">
        <v>71</v>
      </c>
      <c r="B16" s="83">
        <v>3779</v>
      </c>
      <c r="C16" s="37" t="s">
        <v>70</v>
      </c>
      <c r="D16" s="116" t="s">
        <v>19</v>
      </c>
      <c r="E16" s="68">
        <v>10.8</v>
      </c>
      <c r="F16" s="68">
        <f t="shared" si="1"/>
        <v>84.47</v>
      </c>
      <c r="G16" s="68">
        <f t="shared" si="2"/>
        <v>36.21000000000001</v>
      </c>
      <c r="H16" s="69">
        <f t="shared" si="0"/>
        <v>120.68</v>
      </c>
      <c r="I16" s="21"/>
      <c r="J16" s="14">
        <v>8.99</v>
      </c>
      <c r="K16" s="14">
        <v>8.99</v>
      </c>
      <c r="L16" s="22">
        <f t="shared" si="3"/>
        <v>126.79</v>
      </c>
      <c r="M16" s="22">
        <f t="shared" si="4"/>
        <v>120.68</v>
      </c>
    </row>
    <row r="17" spans="1:13" ht="22.5">
      <c r="A17" s="114" t="s">
        <v>68</v>
      </c>
      <c r="B17" s="102">
        <v>100388</v>
      </c>
      <c r="C17" s="41" t="s">
        <v>69</v>
      </c>
      <c r="D17" s="116" t="s">
        <v>19</v>
      </c>
      <c r="E17" s="68">
        <v>237.6</v>
      </c>
      <c r="F17" s="68">
        <f t="shared" si="1"/>
        <v>1558.78</v>
      </c>
      <c r="G17" s="68">
        <f t="shared" si="2"/>
        <v>668.05</v>
      </c>
      <c r="H17" s="69">
        <f t="shared" si="0"/>
        <v>2226.83</v>
      </c>
      <c r="I17" s="21"/>
      <c r="J17" s="14">
        <v>7.12</v>
      </c>
      <c r="K17" s="14">
        <v>7.54</v>
      </c>
      <c r="L17" s="22">
        <f t="shared" si="3"/>
        <v>2209.2</v>
      </c>
      <c r="M17" s="22">
        <f t="shared" si="4"/>
        <v>2226.83</v>
      </c>
    </row>
    <row r="18" spans="1:13" ht="12.75">
      <c r="A18" s="112" t="s">
        <v>13</v>
      </c>
      <c r="B18" s="113"/>
      <c r="C18" s="119" t="s">
        <v>57</v>
      </c>
      <c r="D18" s="119"/>
      <c r="E18" s="113"/>
      <c r="F18" s="120">
        <f>TRUNC(SUM(F19:F28),2)</f>
        <v>17728.77</v>
      </c>
      <c r="G18" s="120">
        <f>TRUNC(SUM(G19:G28),2)</f>
        <v>7598.1</v>
      </c>
      <c r="H18" s="121">
        <f>TRUNC(SUM(H19:H28),2)</f>
        <v>25326.87</v>
      </c>
      <c r="I18" s="6"/>
      <c r="J18" s="14"/>
      <c r="K18" s="14"/>
      <c r="L18" s="22">
        <f t="shared" si="3"/>
        <v>0</v>
      </c>
      <c r="M18" s="22">
        <f t="shared" si="4"/>
        <v>0</v>
      </c>
    </row>
    <row r="19" spans="1:13" ht="33.75">
      <c r="A19" s="114" t="s">
        <v>14</v>
      </c>
      <c r="B19" s="83">
        <v>92259</v>
      </c>
      <c r="C19" s="33" t="s">
        <v>58</v>
      </c>
      <c r="D19" s="85" t="s">
        <v>55</v>
      </c>
      <c r="E19" s="68">
        <v>4</v>
      </c>
      <c r="F19" s="68">
        <f>TRUNC(M19*K$3,2)</f>
        <v>1145.67</v>
      </c>
      <c r="G19" s="68">
        <f t="shared" si="2"/>
        <v>491.01</v>
      </c>
      <c r="H19" s="69">
        <f aca="true" t="shared" si="5" ref="H19:H27">G19+F19</f>
        <v>1636.68</v>
      </c>
      <c r="I19" s="21"/>
      <c r="J19" s="14">
        <v>318.51</v>
      </c>
      <c r="K19" s="14">
        <v>329.18</v>
      </c>
      <c r="L19" s="22">
        <f t="shared" si="3"/>
        <v>1663.76</v>
      </c>
      <c r="M19" s="22">
        <f t="shared" si="4"/>
        <v>1636.68</v>
      </c>
    </row>
    <row r="20" spans="1:14" s="36" customFormat="1" ht="24" customHeight="1">
      <c r="A20" s="109" t="s">
        <v>59</v>
      </c>
      <c r="B20" s="110">
        <v>4513</v>
      </c>
      <c r="C20" s="38" t="s">
        <v>76</v>
      </c>
      <c r="D20" s="116" t="s">
        <v>20</v>
      </c>
      <c r="E20" s="76">
        <v>264</v>
      </c>
      <c r="F20" s="68">
        <f aca="true" t="shared" si="6" ref="F20:F28">TRUNC(M20*K$3,2)</f>
        <v>661.54</v>
      </c>
      <c r="G20" s="68">
        <f t="shared" si="2"/>
        <v>283.5300000000001</v>
      </c>
      <c r="H20" s="69">
        <f t="shared" si="5"/>
        <v>945.07</v>
      </c>
      <c r="I20" s="6"/>
      <c r="J20" s="14">
        <v>2.88</v>
      </c>
      <c r="K20" s="14">
        <v>2.88</v>
      </c>
      <c r="L20" s="22">
        <f t="shared" si="3"/>
        <v>992.9</v>
      </c>
      <c r="M20" s="22">
        <f t="shared" si="4"/>
        <v>945.07</v>
      </c>
      <c r="N20" s="6"/>
    </row>
    <row r="21" spans="1:14" s="36" customFormat="1" ht="24" customHeight="1">
      <c r="A21" s="109" t="s">
        <v>78</v>
      </c>
      <c r="B21" s="110">
        <v>4304</v>
      </c>
      <c r="C21" s="33" t="s">
        <v>77</v>
      </c>
      <c r="D21" s="85" t="s">
        <v>55</v>
      </c>
      <c r="E21" s="76">
        <v>540</v>
      </c>
      <c r="F21" s="68">
        <f t="shared" si="6"/>
        <v>380.57</v>
      </c>
      <c r="G21" s="68">
        <f t="shared" si="2"/>
        <v>163.10999999999996</v>
      </c>
      <c r="H21" s="69">
        <f t="shared" si="5"/>
        <v>543.68</v>
      </c>
      <c r="I21" s="6"/>
      <c r="J21" s="14">
        <v>0.81</v>
      </c>
      <c r="K21" s="14">
        <v>0.81</v>
      </c>
      <c r="L21" s="22">
        <f t="shared" si="3"/>
        <v>571.2</v>
      </c>
      <c r="M21" s="22">
        <f t="shared" si="4"/>
        <v>543.68</v>
      </c>
      <c r="N21" s="6"/>
    </row>
    <row r="22" spans="1:14" s="36" customFormat="1" ht="26.25" customHeight="1">
      <c r="A22" s="109" t="s">
        <v>79</v>
      </c>
      <c r="B22" s="110">
        <v>100325</v>
      </c>
      <c r="C22" s="33" t="s">
        <v>92</v>
      </c>
      <c r="D22" s="85" t="s">
        <v>20</v>
      </c>
      <c r="E22" s="76">
        <v>22</v>
      </c>
      <c r="F22" s="68">
        <f t="shared" si="6"/>
        <v>821.58</v>
      </c>
      <c r="G22" s="68">
        <f t="shared" si="2"/>
        <v>352.11</v>
      </c>
      <c r="H22" s="69">
        <f>G22+F22</f>
        <v>1173.69</v>
      </c>
      <c r="I22" s="6"/>
      <c r="J22" s="14" t="s">
        <v>84</v>
      </c>
      <c r="K22" s="14" t="s">
        <v>85</v>
      </c>
      <c r="L22" s="22">
        <f t="shared" si="3"/>
        <v>1227.91</v>
      </c>
      <c r="M22" s="22">
        <f t="shared" si="4"/>
        <v>1173.69</v>
      </c>
      <c r="N22" s="6"/>
    </row>
    <row r="23" spans="1:14" s="36" customFormat="1" ht="36" customHeight="1">
      <c r="A23" s="109" t="s">
        <v>80</v>
      </c>
      <c r="B23" s="110">
        <v>94210</v>
      </c>
      <c r="C23" s="33" t="s">
        <v>91</v>
      </c>
      <c r="D23" s="116" t="s">
        <v>19</v>
      </c>
      <c r="E23" s="76">
        <v>243</v>
      </c>
      <c r="F23" s="68">
        <f t="shared" si="6"/>
        <v>8459.48</v>
      </c>
      <c r="G23" s="68">
        <f t="shared" si="2"/>
        <v>3625.5</v>
      </c>
      <c r="H23" s="69">
        <f>G23+F23</f>
        <v>12084.98</v>
      </c>
      <c r="I23" s="6"/>
      <c r="J23" s="14" t="s">
        <v>89</v>
      </c>
      <c r="K23" s="14" t="s">
        <v>90</v>
      </c>
      <c r="L23" s="22">
        <f t="shared" si="3"/>
        <v>12506.12</v>
      </c>
      <c r="M23" s="22">
        <f t="shared" si="4"/>
        <v>12084.98</v>
      </c>
      <c r="N23" s="6"/>
    </row>
    <row r="24" spans="1:14" s="36" customFormat="1" ht="23.25" customHeight="1">
      <c r="A24" s="109" t="s">
        <v>81</v>
      </c>
      <c r="B24" s="110">
        <v>96112</v>
      </c>
      <c r="C24" s="33" t="s">
        <v>67</v>
      </c>
      <c r="D24" s="116" t="s">
        <v>19</v>
      </c>
      <c r="E24" s="76">
        <v>30</v>
      </c>
      <c r="F24" s="68">
        <f t="shared" si="6"/>
        <v>2504.32</v>
      </c>
      <c r="G24" s="68">
        <f t="shared" si="2"/>
        <v>1073.2799999999997</v>
      </c>
      <c r="H24" s="69">
        <f t="shared" si="5"/>
        <v>3577.6</v>
      </c>
      <c r="I24" s="6"/>
      <c r="J24" s="14" t="s">
        <v>60</v>
      </c>
      <c r="K24" s="14" t="s">
        <v>61</v>
      </c>
      <c r="L24" s="22">
        <f t="shared" si="3"/>
        <v>3540.03</v>
      </c>
      <c r="M24" s="22">
        <f t="shared" si="4"/>
        <v>3577.6</v>
      </c>
      <c r="N24" s="6"/>
    </row>
    <row r="25" spans="1:14" s="36" customFormat="1" ht="15" customHeight="1">
      <c r="A25" s="109" t="s">
        <v>82</v>
      </c>
      <c r="B25" s="39">
        <v>5069</v>
      </c>
      <c r="C25" s="33" t="s">
        <v>93</v>
      </c>
      <c r="D25" s="116" t="s">
        <v>94</v>
      </c>
      <c r="E25" s="68">
        <v>4</v>
      </c>
      <c r="F25" s="68">
        <f t="shared" si="6"/>
        <v>37.13</v>
      </c>
      <c r="G25" s="68">
        <f t="shared" si="2"/>
        <v>15.919999999999995</v>
      </c>
      <c r="H25" s="69">
        <f>G25+F25</f>
        <v>53.05</v>
      </c>
      <c r="J25" s="6">
        <v>10.67</v>
      </c>
      <c r="K25" s="6">
        <v>10.67</v>
      </c>
      <c r="L25" s="22">
        <f t="shared" si="3"/>
        <v>55.73</v>
      </c>
      <c r="M25" s="22">
        <f t="shared" si="4"/>
        <v>53.05</v>
      </c>
      <c r="N25" s="6"/>
    </row>
    <row r="26" spans="1:14" s="36" customFormat="1" ht="15.75" customHeight="1">
      <c r="A26" s="109" t="s">
        <v>83</v>
      </c>
      <c r="B26" s="39">
        <v>5069</v>
      </c>
      <c r="C26" s="33" t="s">
        <v>95</v>
      </c>
      <c r="D26" s="116" t="s">
        <v>94</v>
      </c>
      <c r="E26" s="68">
        <v>3</v>
      </c>
      <c r="F26" s="68">
        <f t="shared" si="6"/>
        <v>35.99</v>
      </c>
      <c r="G26" s="68">
        <f t="shared" si="2"/>
        <v>15.43</v>
      </c>
      <c r="H26" s="69">
        <f>G26+F26</f>
        <v>51.42</v>
      </c>
      <c r="J26" s="6">
        <v>13.79</v>
      </c>
      <c r="K26" s="6">
        <v>13.79</v>
      </c>
      <c r="L26" s="22">
        <f t="shared" si="3"/>
        <v>54.02</v>
      </c>
      <c r="M26" s="22">
        <f t="shared" si="4"/>
        <v>51.42</v>
      </c>
      <c r="N26" s="6"/>
    </row>
    <row r="27" spans="1:14" s="36" customFormat="1" ht="15" customHeight="1">
      <c r="A27" s="111" t="s">
        <v>96</v>
      </c>
      <c r="B27" s="110">
        <v>96122</v>
      </c>
      <c r="C27" s="33" t="s">
        <v>66</v>
      </c>
      <c r="D27" s="116" t="s">
        <v>20</v>
      </c>
      <c r="E27" s="76">
        <v>44</v>
      </c>
      <c r="F27" s="68">
        <f t="shared" si="6"/>
        <v>1111.39</v>
      </c>
      <c r="G27" s="68">
        <f t="shared" si="2"/>
        <v>476.30999999999995</v>
      </c>
      <c r="H27" s="69">
        <f t="shared" si="5"/>
        <v>1587.7</v>
      </c>
      <c r="I27" s="6"/>
      <c r="J27" s="14" t="s">
        <v>64</v>
      </c>
      <c r="K27" s="14" t="s">
        <v>65</v>
      </c>
      <c r="L27" s="22">
        <f t="shared" si="3"/>
        <v>1612.31</v>
      </c>
      <c r="M27" s="22">
        <f t="shared" si="4"/>
        <v>1587.7</v>
      </c>
      <c r="N27" s="6"/>
    </row>
    <row r="28" spans="1:14" s="36" customFormat="1" ht="29.25" customHeight="1">
      <c r="A28" s="111" t="s">
        <v>97</v>
      </c>
      <c r="B28" s="110">
        <v>96112</v>
      </c>
      <c r="C28" s="33" t="s">
        <v>98</v>
      </c>
      <c r="D28" s="116" t="s">
        <v>19</v>
      </c>
      <c r="E28" s="76">
        <v>30.8</v>
      </c>
      <c r="F28" s="68">
        <f t="shared" si="6"/>
        <v>2571.1</v>
      </c>
      <c r="G28" s="68">
        <f t="shared" si="2"/>
        <v>1101.9</v>
      </c>
      <c r="H28" s="69">
        <f>G28+F28</f>
        <v>3673</v>
      </c>
      <c r="I28" s="6"/>
      <c r="J28" s="14" t="s">
        <v>60</v>
      </c>
      <c r="K28" s="14" t="s">
        <v>61</v>
      </c>
      <c r="L28" s="22">
        <f t="shared" si="3"/>
        <v>3634.43</v>
      </c>
      <c r="M28" s="22">
        <f t="shared" si="4"/>
        <v>3673</v>
      </c>
      <c r="N28" s="6"/>
    </row>
    <row r="29" spans="1:14" ht="12.75">
      <c r="A29" s="112" t="s">
        <v>15</v>
      </c>
      <c r="B29" s="113"/>
      <c r="C29" s="119" t="s">
        <v>99</v>
      </c>
      <c r="D29" s="119"/>
      <c r="E29" s="119"/>
      <c r="F29" s="120">
        <f>TRUNC(SUM(F30:F31),2)</f>
        <v>1535.93</v>
      </c>
      <c r="G29" s="120">
        <f>TRUNC(SUM(G30:G31),2)</f>
        <v>658.28</v>
      </c>
      <c r="H29" s="121">
        <f>TRUNC(SUM(H30:H31),2)</f>
        <v>2194.21</v>
      </c>
      <c r="I29" s="12"/>
      <c r="J29" s="34"/>
      <c r="K29" s="34"/>
      <c r="L29" s="22">
        <f t="shared" si="3"/>
        <v>0</v>
      </c>
      <c r="M29" s="22">
        <f t="shared" si="4"/>
        <v>0</v>
      </c>
      <c r="N29" s="12"/>
    </row>
    <row r="30" spans="1:14" ht="22.5">
      <c r="A30" s="114" t="s">
        <v>16</v>
      </c>
      <c r="B30" s="42" t="s">
        <v>103</v>
      </c>
      <c r="C30" s="33" t="s">
        <v>100</v>
      </c>
      <c r="D30" s="116" t="s">
        <v>19</v>
      </c>
      <c r="E30" s="76">
        <v>40.64</v>
      </c>
      <c r="F30" s="68">
        <f>TRUNC(M30*K$3,2)</f>
        <v>839.81</v>
      </c>
      <c r="G30" s="68">
        <f>M30-F30</f>
        <v>359.93000000000006</v>
      </c>
      <c r="H30" s="69">
        <f>G30+F30</f>
        <v>1199.74</v>
      </c>
      <c r="I30" s="12"/>
      <c r="J30" s="14" t="s">
        <v>101</v>
      </c>
      <c r="K30" s="14" t="s">
        <v>102</v>
      </c>
      <c r="L30" s="22">
        <f t="shared" si="3"/>
        <v>1182.43</v>
      </c>
      <c r="M30" s="22">
        <f t="shared" si="4"/>
        <v>1199.74</v>
      </c>
      <c r="N30" s="12"/>
    </row>
    <row r="31" spans="1:14" s="44" customFormat="1" ht="22.5">
      <c r="A31" s="111" t="s">
        <v>42</v>
      </c>
      <c r="B31" s="108">
        <v>100327</v>
      </c>
      <c r="C31" s="40" t="s">
        <v>86</v>
      </c>
      <c r="D31" s="122" t="s">
        <v>20</v>
      </c>
      <c r="E31" s="68">
        <v>21.6</v>
      </c>
      <c r="F31" s="68">
        <f>TRUNC(M31*K$3,2)</f>
        <v>696.12</v>
      </c>
      <c r="G31" s="68">
        <f>M31-F31</f>
        <v>298.35</v>
      </c>
      <c r="H31" s="123">
        <f>G31+F31</f>
        <v>994.47</v>
      </c>
      <c r="I31" s="21"/>
      <c r="J31" s="62" t="s">
        <v>87</v>
      </c>
      <c r="K31" s="62" t="s">
        <v>88</v>
      </c>
      <c r="L31" s="43">
        <f t="shared" si="3"/>
        <v>1022.51</v>
      </c>
      <c r="M31" s="43">
        <f t="shared" si="4"/>
        <v>994.47</v>
      </c>
      <c r="N31" s="21"/>
    </row>
    <row r="32" spans="1:14" ht="12.75">
      <c r="A32" s="112" t="s">
        <v>17</v>
      </c>
      <c r="B32" s="113"/>
      <c r="C32" s="119" t="s">
        <v>43</v>
      </c>
      <c r="D32" s="119"/>
      <c r="E32" s="119"/>
      <c r="F32" s="87">
        <f>F33</f>
        <v>310.29599999999994</v>
      </c>
      <c r="G32" s="87">
        <f>G33</f>
        <v>132.98400000000004</v>
      </c>
      <c r="H32" s="124">
        <f>H33</f>
        <v>443.28</v>
      </c>
      <c r="I32" s="12"/>
      <c r="J32" s="34"/>
      <c r="K32" s="34"/>
      <c r="L32" s="22">
        <f t="shared" si="3"/>
        <v>0</v>
      </c>
      <c r="M32" s="22">
        <f t="shared" si="4"/>
        <v>0</v>
      </c>
      <c r="N32" s="12"/>
    </row>
    <row r="33" spans="1:14" ht="18" customHeight="1" thickBot="1">
      <c r="A33" s="64" t="s">
        <v>18</v>
      </c>
      <c r="B33" s="65">
        <v>99814</v>
      </c>
      <c r="C33" s="32" t="s">
        <v>107</v>
      </c>
      <c r="D33" s="66" t="s">
        <v>19</v>
      </c>
      <c r="E33" s="67">
        <f>E10</f>
        <v>242.6</v>
      </c>
      <c r="F33" s="68">
        <f>M33*K$3</f>
        <v>310.29599999999994</v>
      </c>
      <c r="G33" s="68">
        <f>M33-F33</f>
        <v>132.98400000000004</v>
      </c>
      <c r="H33" s="69">
        <f>G33+F33</f>
        <v>443.28</v>
      </c>
      <c r="I33" s="70"/>
      <c r="J33" s="71">
        <v>1.32</v>
      </c>
      <c r="K33" s="71">
        <v>1.47</v>
      </c>
      <c r="L33" s="72">
        <f t="shared" si="3"/>
        <v>418.19</v>
      </c>
      <c r="M33" s="72">
        <f t="shared" si="4"/>
        <v>443.28</v>
      </c>
      <c r="N33" s="12"/>
    </row>
    <row r="34" spans="1:14" s="6" customFormat="1" ht="13.5" thickBot="1">
      <c r="A34" s="231" t="s">
        <v>109</v>
      </c>
      <c r="B34" s="232"/>
      <c r="C34" s="232"/>
      <c r="D34" s="232"/>
      <c r="E34" s="233"/>
      <c r="F34" s="125">
        <f>F32+F29+F18+F9</f>
        <v>23386.275999999998</v>
      </c>
      <c r="G34" s="125">
        <f>G32+G29+G18+G9</f>
        <v>10022.814</v>
      </c>
      <c r="H34" s="125">
        <f>H32+H29+H18+H9</f>
        <v>33409.09</v>
      </c>
      <c r="I34" s="12"/>
      <c r="J34" s="34"/>
      <c r="K34" s="34"/>
      <c r="L34" s="35">
        <f>SUM(L10:L33)</f>
        <v>33860.060000000005</v>
      </c>
      <c r="M34" s="35">
        <f>SUM(M10:M33)</f>
        <v>33409.09</v>
      </c>
      <c r="N34" s="12"/>
    </row>
    <row r="35" spans="1:14" ht="12.75">
      <c r="A35" s="228" t="s">
        <v>169</v>
      </c>
      <c r="B35" s="229"/>
      <c r="C35" s="229"/>
      <c r="D35" s="229"/>
      <c r="E35" s="229"/>
      <c r="F35" s="229"/>
      <c r="G35" s="229"/>
      <c r="H35" s="230"/>
      <c r="I35" s="70"/>
      <c r="J35" s="71"/>
      <c r="K35" s="71"/>
      <c r="L35" s="73"/>
      <c r="M35" s="73"/>
      <c r="N35" s="12"/>
    </row>
    <row r="36" spans="1:14" s="80" customFormat="1" ht="12.75">
      <c r="A36" s="86" t="s">
        <v>11</v>
      </c>
      <c r="B36" s="126"/>
      <c r="C36" s="127" t="s">
        <v>143</v>
      </c>
      <c r="D36" s="128"/>
      <c r="E36" s="128"/>
      <c r="F36" s="120">
        <f>TRUNC(SUM(F37:F49),2)</f>
        <v>7569.03</v>
      </c>
      <c r="G36" s="120">
        <f>TRUNC(SUM(G37:G49),2)</f>
        <v>3243.95</v>
      </c>
      <c r="H36" s="121">
        <f>TRUNC(SUM(H37:H49),2)</f>
        <v>10812.98</v>
      </c>
      <c r="I36" s="77"/>
      <c r="J36" s="78"/>
      <c r="K36" s="78"/>
      <c r="L36" s="78"/>
      <c r="M36" s="78"/>
      <c r="N36" s="79"/>
    </row>
    <row r="37" spans="1:14" ht="14.25" customHeight="1">
      <c r="A37" s="83" t="s">
        <v>12</v>
      </c>
      <c r="B37" s="89">
        <v>97082</v>
      </c>
      <c r="C37" s="38" t="s">
        <v>112</v>
      </c>
      <c r="D37" s="89" t="s">
        <v>113</v>
      </c>
      <c r="E37" s="76">
        <v>3.5</v>
      </c>
      <c r="F37" s="68">
        <f>TRUNC(M37*K$3,2)</f>
        <v>145.99</v>
      </c>
      <c r="G37" s="68">
        <f>M37-F37</f>
        <v>62.56999999999999</v>
      </c>
      <c r="H37" s="76">
        <f>G37+F37</f>
        <v>208.56</v>
      </c>
      <c r="I37" s="70"/>
      <c r="J37" s="63" t="s">
        <v>85</v>
      </c>
      <c r="K37" s="63" t="s">
        <v>111</v>
      </c>
      <c r="L37" s="43">
        <f>TRUNC(J37*J$6*E37,2)</f>
        <v>196.17</v>
      </c>
      <c r="M37" s="43">
        <f>TRUNC(K37*K$6*E37,2)</f>
        <v>208.56</v>
      </c>
      <c r="N37" s="12"/>
    </row>
    <row r="38" spans="1:14" ht="22.5">
      <c r="A38" s="83" t="s">
        <v>49</v>
      </c>
      <c r="B38" s="89" t="s">
        <v>115</v>
      </c>
      <c r="C38" s="38" t="s">
        <v>114</v>
      </c>
      <c r="D38" s="89" t="s">
        <v>113</v>
      </c>
      <c r="E38" s="76">
        <v>3.5</v>
      </c>
      <c r="F38" s="68">
        <f>TRUNC(M38*K$3,2)</f>
        <v>1119.74</v>
      </c>
      <c r="G38" s="68">
        <f>M38-F38</f>
        <v>479.8900000000001</v>
      </c>
      <c r="H38" s="76">
        <f>G38+F38</f>
        <v>1599.63</v>
      </c>
      <c r="I38" s="70"/>
      <c r="J38" s="63" t="s">
        <v>116</v>
      </c>
      <c r="K38" s="63" t="s">
        <v>117</v>
      </c>
      <c r="L38" s="43">
        <f>TRUNC(J38*J$6*E38,2)</f>
        <v>1582.31</v>
      </c>
      <c r="M38" s="43">
        <f>TRUNC(K38*K$6*E38,2)</f>
        <v>1599.63</v>
      </c>
      <c r="N38" s="12"/>
    </row>
    <row r="39" spans="1:14" ht="12.75">
      <c r="A39" s="103" t="s">
        <v>50</v>
      </c>
      <c r="B39" s="89"/>
      <c r="C39" s="106" t="s">
        <v>129</v>
      </c>
      <c r="D39" s="89"/>
      <c r="E39" s="76"/>
      <c r="F39" s="68"/>
      <c r="G39" s="68"/>
      <c r="H39" s="76"/>
      <c r="I39" s="70"/>
      <c r="J39" s="63"/>
      <c r="K39" s="63"/>
      <c r="L39" s="43"/>
      <c r="M39" s="43"/>
      <c r="N39" s="12"/>
    </row>
    <row r="40" spans="1:14" ht="22.5">
      <c r="A40" s="83" t="s">
        <v>126</v>
      </c>
      <c r="B40" s="89" t="s">
        <v>120</v>
      </c>
      <c r="C40" s="107" t="s">
        <v>121</v>
      </c>
      <c r="D40" s="89" t="s">
        <v>113</v>
      </c>
      <c r="E40" s="76">
        <v>1.9</v>
      </c>
      <c r="F40" s="68">
        <f>TRUNC(M40*K$3,2)</f>
        <v>537.53</v>
      </c>
      <c r="G40" s="68">
        <f>M40-F40</f>
        <v>230.37</v>
      </c>
      <c r="H40" s="76">
        <f>G40+F40</f>
        <v>767.9</v>
      </c>
      <c r="I40" s="70"/>
      <c r="J40" s="63" t="s">
        <v>118</v>
      </c>
      <c r="K40" s="63" t="s">
        <v>119</v>
      </c>
      <c r="L40" s="43">
        <f>TRUNC(J40*J$6*E40,2)</f>
        <v>788.03</v>
      </c>
      <c r="M40" s="43">
        <f>TRUNC(K40*K$6*E40,2)</f>
        <v>767.9</v>
      </c>
      <c r="N40" s="12"/>
    </row>
    <row r="41" spans="1:14" ht="33.75">
      <c r="A41" s="104" t="s">
        <v>127</v>
      </c>
      <c r="B41" s="89">
        <v>92759</v>
      </c>
      <c r="C41" s="38" t="s">
        <v>134</v>
      </c>
      <c r="D41" s="89" t="s">
        <v>133</v>
      </c>
      <c r="E41" s="76">
        <v>23.28</v>
      </c>
      <c r="F41" s="68">
        <f>TRUNC(M41*K$3,2)</f>
        <v>200.12</v>
      </c>
      <c r="G41" s="68">
        <f>M41-F41</f>
        <v>85.76999999999998</v>
      </c>
      <c r="H41" s="76">
        <f>G41+F41</f>
        <v>285.89</v>
      </c>
      <c r="I41" s="70"/>
      <c r="J41" s="63" t="s">
        <v>135</v>
      </c>
      <c r="K41" s="63" t="s">
        <v>136</v>
      </c>
      <c r="L41" s="43">
        <f>TRUNC(J41*J$6*E41,2)</f>
        <v>285.77</v>
      </c>
      <c r="M41" s="43">
        <f>TRUNC(K41*K$6*E41,2)</f>
        <v>285.89</v>
      </c>
      <c r="N41" s="12"/>
    </row>
    <row r="42" spans="1:14" ht="33.75">
      <c r="A42" s="104" t="s">
        <v>128</v>
      </c>
      <c r="B42" s="89">
        <v>92762</v>
      </c>
      <c r="C42" s="38" t="s">
        <v>130</v>
      </c>
      <c r="D42" s="89" t="s">
        <v>133</v>
      </c>
      <c r="E42" s="76">
        <v>137.28</v>
      </c>
      <c r="F42" s="68">
        <f>TRUNC(M42*K$3,2)</f>
        <v>870.76</v>
      </c>
      <c r="G42" s="68">
        <f>M42-F42</f>
        <v>373.19000000000005</v>
      </c>
      <c r="H42" s="76">
        <f>G42+F42</f>
        <v>1243.95</v>
      </c>
      <c r="I42" s="70"/>
      <c r="J42" s="63" t="s">
        <v>131</v>
      </c>
      <c r="K42" s="63" t="s">
        <v>132</v>
      </c>
      <c r="L42" s="43">
        <f>TRUNC(J42*J$6*E42,2)</f>
        <v>1280.01</v>
      </c>
      <c r="M42" s="43">
        <f>TRUNC(K42*K$6*E42,2)</f>
        <v>1243.95</v>
      </c>
      <c r="N42" s="12"/>
    </row>
    <row r="43" spans="1:14" ht="12.75">
      <c r="A43" s="105" t="s">
        <v>51</v>
      </c>
      <c r="B43" s="89"/>
      <c r="C43" s="106" t="s">
        <v>137</v>
      </c>
      <c r="D43" s="89"/>
      <c r="E43" s="76"/>
      <c r="F43" s="68"/>
      <c r="G43" s="68"/>
      <c r="H43" s="76"/>
      <c r="I43" s="70"/>
      <c r="J43" s="63"/>
      <c r="K43" s="63"/>
      <c r="L43" s="43"/>
      <c r="M43" s="43"/>
      <c r="N43" s="12"/>
    </row>
    <row r="44" spans="1:14" ht="22.5">
      <c r="A44" s="104" t="s">
        <v>138</v>
      </c>
      <c r="B44" s="89" t="s">
        <v>120</v>
      </c>
      <c r="C44" s="107" t="s">
        <v>121</v>
      </c>
      <c r="D44" s="89" t="s">
        <v>113</v>
      </c>
      <c r="E44" s="76">
        <v>0.9</v>
      </c>
      <c r="F44" s="68">
        <f aca="true" t="shared" si="7" ref="F44:F49">TRUNC(M44*K$3,2)</f>
        <v>254.61</v>
      </c>
      <c r="G44" s="68">
        <f aca="true" t="shared" si="8" ref="G44:G49">M44-F44</f>
        <v>109.13</v>
      </c>
      <c r="H44" s="76">
        <f aca="true" t="shared" si="9" ref="H44:H49">G44+F44</f>
        <v>363.74</v>
      </c>
      <c r="I44" s="70"/>
      <c r="J44" s="63" t="s">
        <v>118</v>
      </c>
      <c r="K44" s="63" t="s">
        <v>119</v>
      </c>
      <c r="L44" s="43">
        <f aca="true" t="shared" si="10" ref="L44:L49">TRUNC(J44*J$6*E44,2)</f>
        <v>373.27</v>
      </c>
      <c r="M44" s="43">
        <f aca="true" t="shared" si="11" ref="M44:M49">TRUNC(K44*K$6*E44,2)</f>
        <v>363.74</v>
      </c>
      <c r="N44" s="12"/>
    </row>
    <row r="45" spans="1:14" ht="33.75">
      <c r="A45" s="104" t="s">
        <v>139</v>
      </c>
      <c r="B45" s="89">
        <v>92759</v>
      </c>
      <c r="C45" s="38" t="s">
        <v>134</v>
      </c>
      <c r="D45" s="89" t="s">
        <v>133</v>
      </c>
      <c r="E45" s="76">
        <v>18.52</v>
      </c>
      <c r="F45" s="68">
        <f t="shared" si="7"/>
        <v>159.2</v>
      </c>
      <c r="G45" s="68">
        <f t="shared" si="8"/>
        <v>68.24000000000001</v>
      </c>
      <c r="H45" s="76">
        <f t="shared" si="9"/>
        <v>227.44</v>
      </c>
      <c r="I45" s="70"/>
      <c r="J45" s="63" t="s">
        <v>135</v>
      </c>
      <c r="K45" s="63" t="s">
        <v>136</v>
      </c>
      <c r="L45" s="43">
        <f t="shared" si="10"/>
        <v>227.34</v>
      </c>
      <c r="M45" s="43">
        <f t="shared" si="11"/>
        <v>227.44</v>
      </c>
      <c r="N45" s="12"/>
    </row>
    <row r="46" spans="1:14" ht="33.75">
      <c r="A46" s="104" t="s">
        <v>140</v>
      </c>
      <c r="B46" s="89">
        <v>92762</v>
      </c>
      <c r="C46" s="38" t="s">
        <v>130</v>
      </c>
      <c r="D46" s="89" t="s">
        <v>133</v>
      </c>
      <c r="E46" s="76">
        <v>68.39</v>
      </c>
      <c r="F46" s="68">
        <f t="shared" si="7"/>
        <v>433.79</v>
      </c>
      <c r="G46" s="68">
        <f t="shared" si="8"/>
        <v>185.92000000000002</v>
      </c>
      <c r="H46" s="76">
        <f t="shared" si="9"/>
        <v>619.71</v>
      </c>
      <c r="I46" s="70"/>
      <c r="J46" s="63" t="s">
        <v>131</v>
      </c>
      <c r="K46" s="63" t="s">
        <v>132</v>
      </c>
      <c r="L46" s="43">
        <f t="shared" si="10"/>
        <v>637.67</v>
      </c>
      <c r="M46" s="43">
        <f t="shared" si="11"/>
        <v>619.71</v>
      </c>
      <c r="N46" s="12"/>
    </row>
    <row r="47" spans="1:14" ht="22.5">
      <c r="A47" s="104" t="s">
        <v>52</v>
      </c>
      <c r="B47" s="89">
        <v>6188</v>
      </c>
      <c r="C47" s="95" t="s">
        <v>141</v>
      </c>
      <c r="D47" s="116" t="s">
        <v>19</v>
      </c>
      <c r="E47" s="76">
        <v>8.55</v>
      </c>
      <c r="F47" s="68">
        <f t="shared" si="7"/>
        <v>165.37</v>
      </c>
      <c r="G47" s="68">
        <f t="shared" si="8"/>
        <v>70.88</v>
      </c>
      <c r="H47" s="76">
        <f t="shared" si="9"/>
        <v>236.25</v>
      </c>
      <c r="I47" s="70"/>
      <c r="J47" s="63" t="s">
        <v>142</v>
      </c>
      <c r="K47" s="63" t="s">
        <v>142</v>
      </c>
      <c r="L47" s="43">
        <f t="shared" si="10"/>
        <v>248.2</v>
      </c>
      <c r="M47" s="43">
        <f t="shared" si="11"/>
        <v>236.25</v>
      </c>
      <c r="N47" s="12"/>
    </row>
    <row r="48" spans="1:14" ht="22.5">
      <c r="A48" s="104" t="s">
        <v>53</v>
      </c>
      <c r="B48" s="89" t="s">
        <v>123</v>
      </c>
      <c r="C48" s="38" t="s">
        <v>122</v>
      </c>
      <c r="D48" s="85" t="s">
        <v>19</v>
      </c>
      <c r="E48" s="76">
        <v>3.33</v>
      </c>
      <c r="F48" s="81">
        <f t="shared" si="7"/>
        <v>98.3</v>
      </c>
      <c r="G48" s="81">
        <f t="shared" si="8"/>
        <v>42.14</v>
      </c>
      <c r="H48" s="82">
        <f t="shared" si="9"/>
        <v>140.44</v>
      </c>
      <c r="I48" s="70"/>
      <c r="J48" s="63" t="s">
        <v>124</v>
      </c>
      <c r="K48" s="63" t="s">
        <v>125</v>
      </c>
      <c r="L48" s="43">
        <f t="shared" si="10"/>
        <v>140.8</v>
      </c>
      <c r="M48" s="43">
        <f t="shared" si="11"/>
        <v>140.44</v>
      </c>
      <c r="N48" s="12"/>
    </row>
    <row r="49" spans="1:14" ht="45">
      <c r="A49" s="83" t="s">
        <v>71</v>
      </c>
      <c r="B49" s="84" t="s">
        <v>173</v>
      </c>
      <c r="C49" s="95" t="s">
        <v>170</v>
      </c>
      <c r="D49" s="85" t="s">
        <v>19</v>
      </c>
      <c r="E49" s="83">
        <v>62.66</v>
      </c>
      <c r="F49" s="81">
        <f t="shared" si="7"/>
        <v>3583.62</v>
      </c>
      <c r="G49" s="81">
        <f t="shared" si="8"/>
        <v>1535.8500000000004</v>
      </c>
      <c r="H49" s="82">
        <f t="shared" si="9"/>
        <v>5119.47</v>
      </c>
      <c r="I49" s="70"/>
      <c r="J49" s="63" t="s">
        <v>171</v>
      </c>
      <c r="K49" s="63" t="s">
        <v>172</v>
      </c>
      <c r="L49" s="43">
        <f t="shared" si="10"/>
        <v>5119.95</v>
      </c>
      <c r="M49" s="43">
        <f t="shared" si="11"/>
        <v>5119.47</v>
      </c>
      <c r="N49" s="12"/>
    </row>
    <row r="50" spans="1:14" ht="12.75">
      <c r="A50" s="86" t="s">
        <v>13</v>
      </c>
      <c r="B50" s="129"/>
      <c r="C50" s="130" t="s">
        <v>110</v>
      </c>
      <c r="D50" s="86"/>
      <c r="E50" s="86"/>
      <c r="F50" s="120">
        <f>TRUNC(SUM(F51:F56),2)</f>
        <v>1895.66</v>
      </c>
      <c r="G50" s="120">
        <f>TRUNC(SUM(G51:G56),2)</f>
        <v>812.46</v>
      </c>
      <c r="H50" s="121">
        <f>TRUNC(SUM(H51:H56),2)</f>
        <v>2708.12</v>
      </c>
      <c r="I50" s="12"/>
      <c r="J50" s="34"/>
      <c r="K50" s="34"/>
      <c r="L50" s="35"/>
      <c r="M50" s="35"/>
      <c r="N50" s="12"/>
    </row>
    <row r="51" spans="1:14" ht="22.5">
      <c r="A51" s="91" t="s">
        <v>16</v>
      </c>
      <c r="B51" s="89" t="s">
        <v>145</v>
      </c>
      <c r="C51" s="33" t="s">
        <v>144</v>
      </c>
      <c r="D51" s="89" t="s">
        <v>113</v>
      </c>
      <c r="E51" s="76">
        <v>6.3</v>
      </c>
      <c r="F51" s="68">
        <f aca="true" t="shared" si="12" ref="F51:F56">TRUNC(M51*K$3,2)</f>
        <v>10.13</v>
      </c>
      <c r="G51" s="68">
        <f aca="true" t="shared" si="13" ref="G51:G56">M51-F51</f>
        <v>4.35</v>
      </c>
      <c r="H51" s="76">
        <f aca="true" t="shared" si="14" ref="H51:H56">G51+F51</f>
        <v>14.48</v>
      </c>
      <c r="I51" s="70"/>
      <c r="J51" s="63" t="s">
        <v>146</v>
      </c>
      <c r="K51" s="63" t="s">
        <v>147</v>
      </c>
      <c r="L51" s="88">
        <f aca="true" t="shared" si="15" ref="L51:L56">TRUNC(J51*J$6*E51,2)</f>
        <v>14.8</v>
      </c>
      <c r="M51" s="88">
        <f aca="true" t="shared" si="16" ref="M51:M56">TRUNC(K51*K$6*E51,2)</f>
        <v>14.48</v>
      </c>
      <c r="N51" s="12"/>
    </row>
    <row r="52" spans="1:14" ht="22.5">
      <c r="A52" s="83" t="s">
        <v>42</v>
      </c>
      <c r="B52" s="89" t="s">
        <v>149</v>
      </c>
      <c r="C52" s="33" t="s">
        <v>148</v>
      </c>
      <c r="D52" s="39" t="s">
        <v>152</v>
      </c>
      <c r="E52" s="76">
        <v>1</v>
      </c>
      <c r="F52" s="68">
        <f t="shared" si="12"/>
        <v>576.03</v>
      </c>
      <c r="G52" s="68">
        <f t="shared" si="13"/>
        <v>246.87</v>
      </c>
      <c r="H52" s="76">
        <f t="shared" si="14"/>
        <v>822.9</v>
      </c>
      <c r="I52" s="70"/>
      <c r="J52" s="63">
        <v>607.29</v>
      </c>
      <c r="K52" s="63">
        <v>662.03</v>
      </c>
      <c r="L52" s="88">
        <f t="shared" si="15"/>
        <v>793.06</v>
      </c>
      <c r="M52" s="88">
        <f t="shared" si="16"/>
        <v>822.9</v>
      </c>
      <c r="N52" s="12"/>
    </row>
    <row r="53" spans="1:14" ht="22.5">
      <c r="A53" s="83" t="s">
        <v>150</v>
      </c>
      <c r="B53" s="89" t="s">
        <v>156</v>
      </c>
      <c r="C53" s="33" t="s">
        <v>151</v>
      </c>
      <c r="D53" s="39" t="s">
        <v>152</v>
      </c>
      <c r="E53" s="76">
        <v>1</v>
      </c>
      <c r="F53" s="68">
        <f t="shared" si="12"/>
        <v>301.39</v>
      </c>
      <c r="G53" s="68">
        <f t="shared" si="13"/>
        <v>129.18</v>
      </c>
      <c r="H53" s="76">
        <f t="shared" si="14"/>
        <v>430.57</v>
      </c>
      <c r="I53" s="70"/>
      <c r="J53" s="63" t="s">
        <v>153</v>
      </c>
      <c r="K53" s="63" t="s">
        <v>154</v>
      </c>
      <c r="L53" s="88">
        <f t="shared" si="15"/>
        <v>438.92</v>
      </c>
      <c r="M53" s="88">
        <f t="shared" si="16"/>
        <v>430.57</v>
      </c>
      <c r="N53" s="12"/>
    </row>
    <row r="54" spans="1:14" ht="12.75">
      <c r="A54" s="83" t="s">
        <v>155</v>
      </c>
      <c r="B54" s="89">
        <v>20065</v>
      </c>
      <c r="C54" s="40" t="s">
        <v>157</v>
      </c>
      <c r="D54" s="39" t="s">
        <v>20</v>
      </c>
      <c r="E54" s="76">
        <v>36</v>
      </c>
      <c r="F54" s="68">
        <f t="shared" si="12"/>
        <v>749.88</v>
      </c>
      <c r="G54" s="68">
        <f t="shared" si="13"/>
        <v>321.38</v>
      </c>
      <c r="H54" s="76">
        <f t="shared" si="14"/>
        <v>1071.26</v>
      </c>
      <c r="I54" s="70"/>
      <c r="J54" s="63" t="s">
        <v>158</v>
      </c>
      <c r="K54" s="63" t="s">
        <v>158</v>
      </c>
      <c r="L54" s="88">
        <f t="shared" si="15"/>
        <v>1125.47</v>
      </c>
      <c r="M54" s="88">
        <f t="shared" si="16"/>
        <v>1071.26</v>
      </c>
      <c r="N54" s="12"/>
    </row>
    <row r="55" spans="1:14" ht="34.5" customHeight="1">
      <c r="A55" s="83" t="s">
        <v>168</v>
      </c>
      <c r="B55" s="89" t="s">
        <v>167</v>
      </c>
      <c r="C55" s="33" t="s">
        <v>164</v>
      </c>
      <c r="D55" s="39" t="s">
        <v>20</v>
      </c>
      <c r="E55" s="76">
        <v>35</v>
      </c>
      <c r="F55" s="68">
        <f t="shared" si="12"/>
        <v>137.34</v>
      </c>
      <c r="G55" s="68">
        <f t="shared" si="13"/>
        <v>58.859999999999985</v>
      </c>
      <c r="H55" s="76">
        <f t="shared" si="14"/>
        <v>196.2</v>
      </c>
      <c r="I55" s="70"/>
      <c r="J55" s="63" t="s">
        <v>165</v>
      </c>
      <c r="K55" s="63" t="s">
        <v>166</v>
      </c>
      <c r="L55" s="88">
        <f t="shared" si="15"/>
        <v>182.82</v>
      </c>
      <c r="M55" s="88">
        <f t="shared" si="16"/>
        <v>196.2</v>
      </c>
      <c r="N55" s="12"/>
    </row>
    <row r="56" spans="1:14" ht="22.5">
      <c r="A56" s="102" t="s">
        <v>161</v>
      </c>
      <c r="B56" s="84" t="s">
        <v>160</v>
      </c>
      <c r="C56" s="32" t="s">
        <v>159</v>
      </c>
      <c r="D56" s="92" t="s">
        <v>113</v>
      </c>
      <c r="E56" s="67">
        <v>5.66</v>
      </c>
      <c r="F56" s="93">
        <f t="shared" si="12"/>
        <v>120.89</v>
      </c>
      <c r="G56" s="93">
        <f t="shared" si="13"/>
        <v>51.82000000000001</v>
      </c>
      <c r="H56" s="76">
        <f t="shared" si="14"/>
        <v>172.71</v>
      </c>
      <c r="I56" s="70"/>
      <c r="J56" s="63" t="s">
        <v>162</v>
      </c>
      <c r="K56" s="63" t="s">
        <v>163</v>
      </c>
      <c r="L56" s="88">
        <f t="shared" si="15"/>
        <v>163.86</v>
      </c>
      <c r="M56" s="88">
        <f t="shared" si="16"/>
        <v>172.71</v>
      </c>
      <c r="N56" s="12"/>
    </row>
    <row r="57" spans="1:14" ht="12.75">
      <c r="A57" s="86" t="s">
        <v>15</v>
      </c>
      <c r="B57" s="86"/>
      <c r="C57" s="128" t="s">
        <v>174</v>
      </c>
      <c r="D57" s="86"/>
      <c r="E57" s="86"/>
      <c r="F57" s="120">
        <f>TRUNC(SUM(F58:F62),2)</f>
        <v>1999.26</v>
      </c>
      <c r="G57" s="120">
        <f>TRUNC(SUM(G58:G62),2)</f>
        <v>856.87</v>
      </c>
      <c r="H57" s="121">
        <f>TRUNC(SUM(H58:H62),2)</f>
        <v>2856.13</v>
      </c>
      <c r="I57" s="70"/>
      <c r="J57" s="71"/>
      <c r="K57" s="71"/>
      <c r="L57" s="73"/>
      <c r="M57" s="73"/>
      <c r="N57" s="12"/>
    </row>
    <row r="58" spans="1:14" ht="26.25" customHeight="1">
      <c r="A58" s="83" t="s">
        <v>16</v>
      </c>
      <c r="B58" s="96">
        <v>96622</v>
      </c>
      <c r="C58" s="38" t="s">
        <v>175</v>
      </c>
      <c r="D58" s="85" t="s">
        <v>19</v>
      </c>
      <c r="E58" s="76">
        <v>1.4</v>
      </c>
      <c r="F58" s="93">
        <f>TRUNC(M58*K$3,2)</f>
        <v>102.52</v>
      </c>
      <c r="G58" s="93">
        <f>M58-F58</f>
        <v>43.95</v>
      </c>
      <c r="H58" s="76">
        <f>G58+F58</f>
        <v>146.47</v>
      </c>
      <c r="I58" s="70"/>
      <c r="J58" s="63" t="s">
        <v>176</v>
      </c>
      <c r="K58" s="63" t="s">
        <v>177</v>
      </c>
      <c r="L58" s="88">
        <f aca="true" t="shared" si="17" ref="L58:L64">TRUNC(J58*J$6*E58,2)</f>
        <v>147.75</v>
      </c>
      <c r="M58" s="88">
        <f aca="true" t="shared" si="18" ref="M58:M64">TRUNC(K58*K$6*E58,2)</f>
        <v>146.47</v>
      </c>
      <c r="N58" s="12"/>
    </row>
    <row r="59" spans="1:14" ht="33.75">
      <c r="A59" s="83" t="s">
        <v>42</v>
      </c>
      <c r="B59" s="96">
        <v>21141</v>
      </c>
      <c r="C59" s="38" t="s">
        <v>178</v>
      </c>
      <c r="D59" s="85" t="s">
        <v>19</v>
      </c>
      <c r="E59" s="94">
        <v>28</v>
      </c>
      <c r="F59" s="68">
        <f>TRUNC(M59*K$3,2)</f>
        <v>240.94</v>
      </c>
      <c r="G59" s="68">
        <f>M59-F59</f>
        <v>103.26999999999998</v>
      </c>
      <c r="H59" s="68">
        <f>G59+F59</f>
        <v>344.21</v>
      </c>
      <c r="I59" s="70"/>
      <c r="J59" s="63" t="s">
        <v>179</v>
      </c>
      <c r="K59" s="63" t="s">
        <v>179</v>
      </c>
      <c r="L59" s="73">
        <f t="shared" si="17"/>
        <v>361.62</v>
      </c>
      <c r="M59" s="73">
        <f t="shared" si="18"/>
        <v>344.21</v>
      </c>
      <c r="N59" s="12"/>
    </row>
    <row r="60" spans="1:14" ht="33.75">
      <c r="A60" s="83" t="s">
        <v>155</v>
      </c>
      <c r="B60" s="89" t="s">
        <v>183</v>
      </c>
      <c r="C60" s="33" t="s">
        <v>182</v>
      </c>
      <c r="D60" s="89" t="s">
        <v>113</v>
      </c>
      <c r="E60" s="83">
        <v>1.96</v>
      </c>
      <c r="F60" s="68">
        <f>TRUNC(M60*K$3,2)</f>
        <v>706.52</v>
      </c>
      <c r="G60" s="68">
        <f>M60-F60</f>
        <v>302.80000000000007</v>
      </c>
      <c r="H60" s="68">
        <f>G60+F60</f>
        <v>1009.32</v>
      </c>
      <c r="I60" s="70"/>
      <c r="J60" s="63" t="s">
        <v>184</v>
      </c>
      <c r="K60" s="63" t="s">
        <v>185</v>
      </c>
      <c r="L60" s="73">
        <f t="shared" si="17"/>
        <v>1055.3</v>
      </c>
      <c r="M60" s="73">
        <f t="shared" si="18"/>
        <v>1009.32</v>
      </c>
      <c r="N60" s="12"/>
    </row>
    <row r="61" spans="1:14" ht="22.5">
      <c r="A61" s="83" t="s">
        <v>186</v>
      </c>
      <c r="B61" s="84" t="s">
        <v>190</v>
      </c>
      <c r="C61" s="33" t="s">
        <v>189</v>
      </c>
      <c r="D61" s="85" t="s">
        <v>19</v>
      </c>
      <c r="E61" s="94">
        <v>28</v>
      </c>
      <c r="F61" s="68">
        <f>TRUNC(M61*K$3,2)</f>
        <v>659.49</v>
      </c>
      <c r="G61" s="68">
        <f>M61-F61</f>
        <v>282.65</v>
      </c>
      <c r="H61" s="68">
        <f>G61+F61</f>
        <v>942.14</v>
      </c>
      <c r="I61" s="70"/>
      <c r="J61" s="63" t="s">
        <v>187</v>
      </c>
      <c r="K61" s="63" t="s">
        <v>188</v>
      </c>
      <c r="L61" s="73">
        <f t="shared" si="17"/>
        <v>982.87</v>
      </c>
      <c r="M61" s="73">
        <f t="shared" si="18"/>
        <v>942.14</v>
      </c>
      <c r="N61" s="12"/>
    </row>
    <row r="62" spans="1:14" ht="22.5">
      <c r="A62" s="83" t="s">
        <v>168</v>
      </c>
      <c r="B62" s="91">
        <v>20206</v>
      </c>
      <c r="C62" s="38" t="s">
        <v>180</v>
      </c>
      <c r="D62" s="83" t="s">
        <v>20</v>
      </c>
      <c r="E62" s="83">
        <v>45.5</v>
      </c>
      <c r="F62" s="68">
        <f>TRUNC(M62*K$3,2)</f>
        <v>289.79</v>
      </c>
      <c r="G62" s="68">
        <f>M62-F62</f>
        <v>124.19999999999999</v>
      </c>
      <c r="H62" s="68">
        <f>G62+F62</f>
        <v>413.99</v>
      </c>
      <c r="I62" s="70"/>
      <c r="J62" s="63" t="s">
        <v>181</v>
      </c>
      <c r="K62" s="63" t="s">
        <v>181</v>
      </c>
      <c r="L62" s="73">
        <f t="shared" si="17"/>
        <v>434.94</v>
      </c>
      <c r="M62" s="73">
        <f t="shared" si="18"/>
        <v>413.99</v>
      </c>
      <c r="N62" s="12"/>
    </row>
    <row r="63" spans="1:14" ht="12.75">
      <c r="A63" s="112" t="s">
        <v>17</v>
      </c>
      <c r="B63" s="113"/>
      <c r="C63" s="119" t="s">
        <v>43</v>
      </c>
      <c r="D63" s="119"/>
      <c r="E63" s="119"/>
      <c r="F63" s="87">
        <f>F64</f>
        <v>35.812</v>
      </c>
      <c r="G63" s="87">
        <f>G64</f>
        <v>15.347999999999999</v>
      </c>
      <c r="H63" s="124">
        <f>H64</f>
        <v>51.16</v>
      </c>
      <c r="I63" s="12"/>
      <c r="J63" s="34"/>
      <c r="K63" s="34"/>
      <c r="L63" s="22">
        <f t="shared" si="17"/>
        <v>0</v>
      </c>
      <c r="M63" s="22">
        <f t="shared" si="18"/>
        <v>0</v>
      </c>
      <c r="N63" s="12"/>
    </row>
    <row r="64" spans="1:14" ht="12.75">
      <c r="A64" s="64" t="s">
        <v>18</v>
      </c>
      <c r="B64" s="100">
        <v>99814</v>
      </c>
      <c r="C64" s="33" t="s">
        <v>107</v>
      </c>
      <c r="D64" s="101" t="s">
        <v>19</v>
      </c>
      <c r="E64" s="67">
        <v>28</v>
      </c>
      <c r="F64" s="68">
        <f>M64*K$3</f>
        <v>35.812</v>
      </c>
      <c r="G64" s="68">
        <f>M64-F64</f>
        <v>15.347999999999999</v>
      </c>
      <c r="H64" s="69">
        <f>G64+F64</f>
        <v>51.16</v>
      </c>
      <c r="I64" s="70"/>
      <c r="J64" s="71">
        <v>1.32</v>
      </c>
      <c r="K64" s="71">
        <v>1.47</v>
      </c>
      <c r="L64" s="72">
        <f t="shared" si="17"/>
        <v>48.26</v>
      </c>
      <c r="M64" s="72">
        <f t="shared" si="18"/>
        <v>51.16</v>
      </c>
      <c r="N64" s="12"/>
    </row>
    <row r="65" spans="1:14" ht="13.5" thickBot="1">
      <c r="A65" s="97"/>
      <c r="B65" s="97"/>
      <c r="C65" s="98"/>
      <c r="D65" s="97"/>
      <c r="E65" s="97"/>
      <c r="F65" s="99"/>
      <c r="G65" s="99"/>
      <c r="H65" s="99"/>
      <c r="I65" s="70"/>
      <c r="J65" s="63"/>
      <c r="K65" s="63"/>
      <c r="L65" s="73">
        <f>SUM(L37:L64)</f>
        <v>16629.19</v>
      </c>
      <c r="M65" s="73">
        <f>SUM(M37:M64)</f>
        <v>16428.389999999996</v>
      </c>
      <c r="N65" s="12"/>
    </row>
    <row r="66" spans="1:14" ht="13.5" thickBot="1">
      <c r="A66" s="231" t="s">
        <v>191</v>
      </c>
      <c r="B66" s="232"/>
      <c r="C66" s="232"/>
      <c r="D66" s="232"/>
      <c r="E66" s="233"/>
      <c r="F66" s="125">
        <f>F63+F57+F50+F36</f>
        <v>11499.761999999999</v>
      </c>
      <c r="G66" s="125">
        <f>G63+G57+G50+G36</f>
        <v>4928.628</v>
      </c>
      <c r="H66" s="125">
        <f>H63+H57+H50+H36</f>
        <v>16428.39</v>
      </c>
      <c r="I66" s="12"/>
      <c r="J66" s="34"/>
      <c r="K66" s="34"/>
      <c r="L66" s="35"/>
      <c r="M66" s="35"/>
      <c r="N66" s="12"/>
    </row>
    <row r="67" spans="1:14" ht="13.5" thickBot="1">
      <c r="A67" s="231" t="s">
        <v>192</v>
      </c>
      <c r="B67" s="232"/>
      <c r="C67" s="232"/>
      <c r="D67" s="232"/>
      <c r="E67" s="233"/>
      <c r="F67" s="131">
        <f>F66+F34</f>
        <v>34886.038</v>
      </c>
      <c r="G67" s="132">
        <f>G66+G34</f>
        <v>14951.442</v>
      </c>
      <c r="H67" s="125">
        <f>H66+H34</f>
        <v>49837.479999999996</v>
      </c>
      <c r="I67" s="12"/>
      <c r="J67" s="34"/>
      <c r="K67" s="34"/>
      <c r="L67" s="35">
        <f>L65+L34</f>
        <v>50489.25</v>
      </c>
      <c r="M67" s="35">
        <f>M65+M34</f>
        <v>49837.479999999996</v>
      </c>
      <c r="N67" s="12"/>
    </row>
    <row r="68" spans="1:13" ht="12.75">
      <c r="A68" s="74"/>
      <c r="B68" s="74"/>
      <c r="C68" s="74"/>
      <c r="D68" s="74"/>
      <c r="E68" s="74"/>
      <c r="F68" s="75"/>
      <c r="G68" s="75"/>
      <c r="H68" s="75"/>
      <c r="I68" s="6"/>
      <c r="J68" s="14"/>
      <c r="K68" s="14"/>
      <c r="L68" s="22"/>
      <c r="M68" s="22"/>
    </row>
    <row r="69" spans="1:13" ht="12.75">
      <c r="A69" s="137" t="s">
        <v>40</v>
      </c>
      <c r="B69" s="234" t="s">
        <v>104</v>
      </c>
      <c r="C69" s="235"/>
      <c r="D69" s="138"/>
      <c r="E69" s="138"/>
      <c r="F69" s="138"/>
      <c r="G69" s="138"/>
      <c r="H69" s="138"/>
      <c r="I69" s="6"/>
      <c r="J69" s="6"/>
      <c r="K69" s="6"/>
      <c r="L69" s="6"/>
      <c r="M69" s="6"/>
    </row>
    <row r="70" spans="1:13" ht="12.75">
      <c r="A70" s="138"/>
      <c r="B70" s="90"/>
      <c r="C70" s="138"/>
      <c r="D70" s="138"/>
      <c r="E70" s="70"/>
      <c r="F70" s="138"/>
      <c r="G70" s="138"/>
      <c r="H70" s="138"/>
      <c r="I70" s="6"/>
      <c r="J70" s="6"/>
      <c r="K70" s="6"/>
      <c r="L70" s="6"/>
      <c r="M70" s="6"/>
    </row>
    <row r="71" spans="1:13" ht="12.75">
      <c r="A71" s="138" t="s">
        <v>106</v>
      </c>
      <c r="B71" s="90"/>
      <c r="C71" s="138"/>
      <c r="D71" s="138"/>
      <c r="E71" s="70"/>
      <c r="F71" s="138"/>
      <c r="G71" s="138"/>
      <c r="H71" s="138"/>
      <c r="I71" s="6"/>
      <c r="J71" s="6"/>
      <c r="K71" s="6"/>
      <c r="L71" s="6"/>
      <c r="M71" s="6"/>
    </row>
    <row r="72" spans="1:13" ht="12.75">
      <c r="A72" s="138"/>
      <c r="B72" s="90"/>
      <c r="C72" s="138"/>
      <c r="D72" s="138"/>
      <c r="E72" s="70"/>
      <c r="F72" s="138"/>
      <c r="G72" s="138"/>
      <c r="H72" s="138"/>
      <c r="I72" s="6"/>
      <c r="J72" s="6"/>
      <c r="K72" s="6"/>
      <c r="L72" s="6"/>
      <c r="M72" s="6"/>
    </row>
    <row r="73" spans="1:13" ht="12.75">
      <c r="A73" s="138"/>
      <c r="B73" s="90"/>
      <c r="C73" s="138"/>
      <c r="D73" s="138"/>
      <c r="E73" s="70"/>
      <c r="F73" s="138"/>
      <c r="G73" s="138"/>
      <c r="H73" s="138"/>
      <c r="I73" s="6"/>
      <c r="J73" s="6"/>
      <c r="K73" s="6"/>
      <c r="L73" s="6"/>
      <c r="M73" s="6"/>
    </row>
    <row r="74" spans="1:13" ht="12.75">
      <c r="A74" s="138"/>
      <c r="B74" s="90"/>
      <c r="C74" s="139"/>
      <c r="D74" s="138"/>
      <c r="E74" s="70"/>
      <c r="F74" s="138"/>
      <c r="G74" s="139"/>
      <c r="H74" s="139"/>
      <c r="I74" s="6"/>
      <c r="J74" s="6"/>
      <c r="K74" s="6"/>
      <c r="L74" s="6"/>
      <c r="M74" s="6"/>
    </row>
    <row r="75" spans="1:13" ht="12.75">
      <c r="A75" s="138"/>
      <c r="B75" s="90"/>
      <c r="C75" s="90" t="s">
        <v>35</v>
      </c>
      <c r="D75" s="138"/>
      <c r="E75" s="70"/>
      <c r="F75" s="138"/>
      <c r="G75" s="236" t="s">
        <v>37</v>
      </c>
      <c r="H75" s="236"/>
      <c r="I75" s="6"/>
      <c r="J75" s="6"/>
      <c r="K75" s="6"/>
      <c r="L75" s="6"/>
      <c r="M75" s="6"/>
    </row>
    <row r="76" spans="1:13" ht="12.75">
      <c r="A76" s="138"/>
      <c r="B76" s="90"/>
      <c r="C76" s="90" t="s">
        <v>36</v>
      </c>
      <c r="D76" s="138"/>
      <c r="E76" s="70"/>
      <c r="F76" s="138"/>
      <c r="G76" s="227" t="s">
        <v>38</v>
      </c>
      <c r="H76" s="227"/>
      <c r="I76" s="6"/>
      <c r="J76" s="6"/>
      <c r="K76" s="6"/>
      <c r="L76" s="6"/>
      <c r="M76" s="6"/>
    </row>
    <row r="77" spans="1:13" ht="12.75">
      <c r="A77" s="6"/>
      <c r="B77" s="7"/>
      <c r="C77" s="6"/>
      <c r="D77" s="6"/>
      <c r="E77" s="12"/>
      <c r="F77" s="6"/>
      <c r="G77" s="6"/>
      <c r="H77" s="6"/>
      <c r="I77" s="6"/>
      <c r="J77" s="6"/>
      <c r="K77" s="6"/>
      <c r="L77" s="6"/>
      <c r="M77" s="6"/>
    </row>
  </sheetData>
  <sheetProtection/>
  <mergeCells count="16">
    <mergeCell ref="G76:H76"/>
    <mergeCell ref="A8:H8"/>
    <mergeCell ref="A34:E34"/>
    <mergeCell ref="B69:C69"/>
    <mergeCell ref="G75:H75"/>
    <mergeCell ref="A35:H35"/>
    <mergeCell ref="A66:E66"/>
    <mergeCell ref="A67:E67"/>
    <mergeCell ref="A6:A7"/>
    <mergeCell ref="B6:B7"/>
    <mergeCell ref="C6:C7"/>
    <mergeCell ref="D6:D7"/>
    <mergeCell ref="C1:H1"/>
    <mergeCell ref="C2:H2"/>
    <mergeCell ref="C3:H3"/>
    <mergeCell ref="A4:H5"/>
  </mergeCells>
  <printOptions/>
  <pageMargins left="0.7874015748031497" right="0.7874015748031497" top="0.984251968503937" bottom="0.5905511811023623" header="0.5118110236220472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2020-09-14T12:01:12Z</cp:lastPrinted>
  <dcterms:created xsi:type="dcterms:W3CDTF">2012-07-18T17:37:07Z</dcterms:created>
  <dcterms:modified xsi:type="dcterms:W3CDTF">2020-11-04T12:08:45Z</dcterms:modified>
  <cp:category/>
  <cp:version/>
  <cp:contentType/>
  <cp:contentStatus/>
</cp:coreProperties>
</file>