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8835" firstSheet="1" activeTab="1"/>
  </bookViews>
  <sheets>
    <sheet name="ORCAMENTO" sheetId="1" state="hidden" r:id="rId1"/>
    <sheet name="CRONOGRAMA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<sst xmlns="http://schemas.openxmlformats.org/spreadsheetml/2006/main" count="106" uniqueCount="75">
  <si>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ND</t>
  </si>
  <si>
    <t>D</t>
  </si>
  <si>
    <t>74155/1</t>
  </si>
  <si>
    <t>96385</t>
  </si>
  <si>
    <t>ESCAVACAO E TRANSPORTE DE MATERIAL DE  1A CAT DMT 50M COM TRATOR SOBRE  ESTEIRAS 347 HP COM LAMINA E ESCARIFICADOR</t>
  </si>
  <si>
    <t>TERRAPLENAGEM</t>
  </si>
  <si>
    <t>ORÇAMENTO QUANTITATIVO</t>
  </si>
  <si>
    <t>ITEM</t>
  </si>
  <si>
    <t>DISCRIMINAÇÃO</t>
  </si>
  <si>
    <t>UNID</t>
  </si>
  <si>
    <t>QUANT</t>
  </si>
  <si>
    <t>CUSTO TOTAL (R$)</t>
  </si>
  <si>
    <t>1.</t>
  </si>
  <si>
    <t>m³</t>
  </si>
  <si>
    <t>CUSTO UNIT. (R$)</t>
  </si>
  <si>
    <t>PREFEITURA MUNICIPAL DE ENTRE IJUÍS</t>
  </si>
  <si>
    <t>BDI</t>
  </si>
  <si>
    <t>CD</t>
  </si>
  <si>
    <t>SD</t>
  </si>
  <si>
    <t>1.1</t>
  </si>
  <si>
    <t>1.2</t>
  </si>
  <si>
    <t>1.3</t>
  </si>
  <si>
    <t>74154/1</t>
  </si>
  <si>
    <t>SINAPI</t>
  </si>
  <si>
    <t>Observação:</t>
  </si>
  <si>
    <t>ESCAVACAO, CARGA E TRANSPORTE DE  MATERIAL DE 1A CATEGORIA COM TRATOR SOBRE ESTEIRAS 347 HP E CACAMBA 6M3,  DMT 50 A 200M (VOLUME DE BOTA FORA)</t>
  </si>
  <si>
    <t>BRASIL ANTONIO SARTORI</t>
  </si>
  <si>
    <t>Prefeito Municipal</t>
  </si>
  <si>
    <t>Eng. Civil CREA Rrs 117.772</t>
  </si>
  <si>
    <t>LUIS CARLOS FRANTZ</t>
  </si>
  <si>
    <t>BDI 1,2397 SEM DESON</t>
  </si>
  <si>
    <t xml:space="preserve">EXECUÇÃO E COMPACTAÇÃO DE ATERRO COM SOLO PREDOMINANTEMENTE ARGILOSO - EXCLUSIVE SOLO, ESCAVAÇÃO, CARGA E TRANSPORTE. </t>
  </si>
  <si>
    <t>CRONOGRAMA FÍSICO FINANCEIRO</t>
  </si>
  <si>
    <t>Proponente: Prefeitura Municipal de Entre-Ijuís / RS</t>
  </si>
  <si>
    <t>Item</t>
  </si>
  <si>
    <t>Meta / Discrição dos Serviços</t>
  </si>
  <si>
    <t>Valor Global</t>
  </si>
  <si>
    <t>Acumulado</t>
  </si>
  <si>
    <t>%</t>
  </si>
  <si>
    <t>Valor</t>
  </si>
  <si>
    <t>LUÍS CARLOS FRANTZ</t>
  </si>
  <si>
    <t>Eng. Civil - CREA RS 117.772</t>
  </si>
  <si>
    <t>2.</t>
  </si>
  <si>
    <t>2.1</t>
  </si>
  <si>
    <t>TOTAL METAS 01 E 02 =</t>
  </si>
  <si>
    <t>Mês 01</t>
  </si>
  <si>
    <t>Mês 03</t>
  </si>
  <si>
    <t>Mês 02</t>
  </si>
  <si>
    <t>Encargos sociais</t>
  </si>
  <si>
    <t>110,61% Horista e 68,86% mensalista</t>
  </si>
  <si>
    <t>LOCAL: ESQUINA PRIMAVERA - COORDENADAS GEOGRÁFICAS 28° 25' 54,75"S - 54° 08' 44,90" O</t>
  </si>
  <si>
    <t>TRECHO :  PLATÔ  /  Cota de nivelamento 276,50m</t>
  </si>
  <si>
    <t>TOTAL TERRAPLENAGEM PLATO E ESCAVAÇÃO DAS LAGOAS</t>
  </si>
  <si>
    <t>PROJETO: ESCAVAÇÃO LAGOAS - TOMAS FISCHER</t>
  </si>
  <si>
    <t>VOLUME ATERRO TOTAL:  3.732,81 M²</t>
  </si>
  <si>
    <t>TRECHO :  ESCAVAÇÃO PARA AS LAGOAS DE DEJETOS</t>
  </si>
  <si>
    <t>TOTAL TERRAPLENAGEM PLATÔ</t>
  </si>
  <si>
    <t>TOTAL ESCAVAÇÃO DAS LAGOAS</t>
  </si>
  <si>
    <t>SINAPI 06/2020</t>
  </si>
  <si>
    <t>1.4</t>
  </si>
  <si>
    <t>ESCAVACAO, CARGA E TRANSPORTE DE  MATERIAL DE 1A CATEGORIA COM TRATOR SOBRE ESTEIRAS 347 HP E CACAMBA 6M3,  DMT 50 A 200M (VOLUME DO MATERIAL DE EMPRESTIMO)</t>
  </si>
  <si>
    <t>VOLUME CORTE/ESCAVAÇÃO:  1.350,00 M²</t>
  </si>
  <si>
    <t>VOLUME CORTE TOTAL: 30.064,17 M²</t>
  </si>
  <si>
    <t>Entre-Ijuís, DEZEMBRO de 2020</t>
  </si>
  <si>
    <t>Entre-ijuís, DEZEMBRO de 2020</t>
  </si>
  <si>
    <t>83338</t>
  </si>
  <si>
    <t>ESCAVACAO MECANICA, A CEU ABERTO, EM MATERIAL DE 1A CATEGORIA, COM ESCAVADEIRA HIDRAULICA, CAPACIDADE DE 0,78 M3</t>
  </si>
  <si>
    <t>M3</t>
  </si>
  <si>
    <t>2,16</t>
  </si>
  <si>
    <t>2,25</t>
  </si>
  <si>
    <t>ESCAVACAO VERTICAL A CÉU ABERTO, EM OBRAS DE INFRAESTRUTURA, INCLUINDO CARGA, DESCARGA E TRANSPORTE, EM SOLO DE 1ª CATEGORIA  COM ESCAVADEIRA HIDRÁULICA (CAÇAMBA 0,80 M3 POT. 111CV), FROTA DE 3 CAMINHÕES BASCULANTES DE 10 M3, DMT DE ATÉ 1 KM E VELOCIDADE MEDIA DE 14 KM/H</t>
  </si>
  <si>
    <t>PROJETO: TERRAPLENAGEM TERRENO - BALDUINO CELSO FISCHER</t>
  </si>
  <si>
    <t>META 02 - ESCAVAÇÃO DAS LAGOAS</t>
  </si>
  <si>
    <t>META 01 - TERRAPLANAGEM DO PLATÔ</t>
  </si>
  <si>
    <t>ESCAVAÇÃO DAS LAGOAS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</si>
</sst>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_(&quot;R$ &quot;* #,##0.00_);_(&quot;R$ &quot;* \(#,##0.00\);_(&quot;R$ &quot;* &quot;-&quot;??_);_(@_)"/>
    <numFmt numFmtId="173" formatCode="_-&quot;R$&quot;\ * #,##0_-;\-&quot;R$&quot;\ * #,##0_-;_-&quot;R$&quot;\ * &quot;-&quot;_-;_-@_-"/>
    <numFmt numFmtId="174" formatCode="_-* #,##0_-;\-* #,##0_-;_-* &quot;-&quot;_-;_-@_-"/>
    <numFmt numFmtId="175" formatCode="_-&quot;R$&quot;\ * #,##0.00_-;\-&quot;R$&quot;\ * #,##0.00_-;_-&quot;R$&quot;\ * &quot;-&quot;??_-;_-@_-"/>
    <numFmt numFmtId="176" formatCode="0.000"/>
    <numFmt numFmtId="177" formatCode="&quot;R$&quot;\ #,##0.00"/>
    <numFmt numFmtId="178" formatCode="&quot;R$&quot;\ #,##0.00;[Red]&quot;R$&quot;\ #,##0.00"/>
    <numFmt numFmtId="179" formatCode="0.00000"/>
    <numFmt numFmtId="180" formatCode="0.0000"/>
    <numFmt numFmtId="181" formatCode="&quot;R$&quot;\ #,##0.0;[Red]&quot;R$&quot;\ #,##0.0"/>
    <numFmt numFmtId="182" formatCode="&quot;R$&quot;\ #,##0;[Red]&quot;R$&quot;\ #,##0"/>
    <numFmt numFmtId="183" formatCode="&quot;R$&quot;\ #,##0.0"/>
    <numFmt numFmtId="184" formatCode="0.0"/>
    <numFmt numFmtId="185" formatCode="0&quot;ª Parcela&quot;"/>
    <numFmt numFmtId="186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1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4" fontId="21" fillId="22" borderId="11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171" fontId="21" fillId="22" borderId="12" xfId="81" applyFont="1" applyFill="1" applyBorder="1" applyAlignment="1">
      <alignment horizontal="center" vertical="center"/>
    </xf>
    <xf numFmtId="4" fontId="0" fillId="2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/>
    </xf>
    <xf numFmtId="2" fontId="0" fillId="2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4" xfId="81" applyFont="1" applyFill="1" applyBorder="1" applyAlignment="1">
      <alignment vertical="center"/>
    </xf>
    <xf numFmtId="172" fontId="0" fillId="0" borderId="14" xfId="52" applyFont="1" applyFill="1" applyBorder="1" applyAlignment="1">
      <alignment vertical="center"/>
    </xf>
    <xf numFmtId="49" fontId="21" fillId="22" borderId="12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27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4" fontId="0" fillId="25" borderId="30" xfId="0" applyNumberFormat="1" applyFill="1" applyBorder="1" applyAlignment="1">
      <alignment horizontal="center" vertical="center"/>
    </xf>
    <xf numFmtId="1" fontId="0" fillId="25" borderId="31" xfId="0" applyNumberFormat="1" applyFill="1" applyBorder="1" applyAlignment="1">
      <alignment horizontal="center" vertical="center"/>
    </xf>
    <xf numFmtId="4" fontId="0" fillId="25" borderId="32" xfId="0" applyNumberFormat="1" applyFill="1" applyBorder="1" applyAlignment="1">
      <alignment horizontal="center" vertical="center"/>
    </xf>
    <xf numFmtId="1" fontId="0" fillId="25" borderId="33" xfId="0" applyNumberFormat="1" applyFill="1" applyBorder="1" applyAlignment="1">
      <alignment horizontal="center" vertical="center"/>
    </xf>
    <xf numFmtId="4" fontId="0" fillId="25" borderId="33" xfId="0" applyNumberFormat="1" applyFill="1" applyBorder="1" applyAlignment="1">
      <alignment horizontal="center" vertical="center"/>
    </xf>
    <xf numFmtId="1" fontId="0" fillId="25" borderId="33" xfId="0" applyNumberFormat="1" applyFill="1" applyBorder="1" applyAlignment="1">
      <alignment horizontal="center"/>
    </xf>
    <xf numFmtId="4" fontId="0" fillId="25" borderId="33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 vertical="center"/>
    </xf>
    <xf numFmtId="4" fontId="0" fillId="25" borderId="14" xfId="0" applyNumberForma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21" fillId="0" borderId="18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9" fontId="21" fillId="0" borderId="16" xfId="0" applyNumberFormat="1" applyFont="1" applyBorder="1" applyAlignment="1">
      <alignment horizontal="center"/>
    </xf>
    <xf numFmtId="0" fontId="0" fillId="0" borderId="37" xfId="0" applyFont="1" applyFill="1" applyBorder="1" applyAlignment="1">
      <alignment horizontal="justify" vertical="center" wrapText="1"/>
    </xf>
    <xf numFmtId="0" fontId="0" fillId="25" borderId="38" xfId="0" applyFont="1" applyFill="1" applyBorder="1" applyAlignment="1">
      <alignment horizontal="justify" vertical="center" wrapText="1"/>
    </xf>
    <xf numFmtId="2" fontId="21" fillId="0" borderId="39" xfId="0" applyNumberFormat="1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0" fontId="0" fillId="26" borderId="40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justify" vertical="center" wrapText="1"/>
    </xf>
    <xf numFmtId="4" fontId="0" fillId="26" borderId="40" xfId="0" applyNumberFormat="1" applyFill="1" applyBorder="1" applyAlignment="1">
      <alignment horizontal="center" vertical="center"/>
    </xf>
    <xf numFmtId="1" fontId="0" fillId="26" borderId="24" xfId="0" applyNumberFormat="1" applyFill="1" applyBorder="1" applyAlignment="1">
      <alignment horizontal="center" vertical="center"/>
    </xf>
    <xf numFmtId="4" fontId="0" fillId="26" borderId="25" xfId="0" applyNumberFormat="1" applyFill="1" applyBorder="1" applyAlignment="1">
      <alignment horizontal="center" vertical="center"/>
    </xf>
    <xf numFmtId="1" fontId="0" fillId="26" borderId="25" xfId="0" applyNumberFormat="1" applyFill="1" applyBorder="1" applyAlignment="1">
      <alignment horizontal="center" vertical="center"/>
    </xf>
    <xf numFmtId="1" fontId="0" fillId="26" borderId="25" xfId="0" applyNumberFormat="1" applyFill="1" applyBorder="1" applyAlignment="1">
      <alignment horizontal="center"/>
    </xf>
    <xf numFmtId="4" fontId="0" fillId="26" borderId="25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 vertical="center"/>
    </xf>
    <xf numFmtId="4" fontId="0" fillId="26" borderId="43" xfId="0" applyNumberForma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justify" vertical="center" wrapText="1"/>
    </xf>
    <xf numFmtId="4" fontId="0" fillId="26" borderId="27" xfId="0" applyNumberFormat="1" applyFill="1" applyBorder="1" applyAlignment="1">
      <alignment horizontal="center" vertical="center"/>
    </xf>
    <xf numFmtId="1" fontId="0" fillId="26" borderId="21" xfId="0" applyNumberFormat="1" applyFill="1" applyBorder="1" applyAlignment="1">
      <alignment horizontal="center" vertical="center"/>
    </xf>
    <xf numFmtId="4" fontId="0" fillId="26" borderId="21" xfId="0" applyNumberFormat="1" applyFill="1" applyBorder="1" applyAlignment="1">
      <alignment horizontal="center" vertical="center"/>
    </xf>
    <xf numFmtId="1" fontId="0" fillId="26" borderId="21" xfId="0" applyNumberFormat="1" applyFill="1" applyBorder="1" applyAlignment="1">
      <alignment horizontal="center"/>
    </xf>
    <xf numFmtId="4" fontId="0" fillId="26" borderId="21" xfId="0" applyNumberFormat="1" applyFill="1" applyBorder="1" applyAlignment="1">
      <alignment horizontal="center"/>
    </xf>
    <xf numFmtId="2" fontId="0" fillId="26" borderId="28" xfId="0" applyNumberFormat="1" applyFill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justify" vertical="center" wrapText="1"/>
    </xf>
    <xf numFmtId="1" fontId="0" fillId="26" borderId="44" xfId="0" applyNumberFormat="1" applyFill="1" applyBorder="1" applyAlignment="1">
      <alignment horizontal="center" vertical="center"/>
    </xf>
    <xf numFmtId="4" fontId="0" fillId="26" borderId="45" xfId="0" applyNumberFormat="1" applyFill="1" applyBorder="1" applyAlignment="1">
      <alignment horizontal="center" vertical="center"/>
    </xf>
    <xf numFmtId="1" fontId="0" fillId="26" borderId="45" xfId="0" applyNumberFormat="1" applyFill="1" applyBorder="1" applyAlignment="1">
      <alignment horizontal="center" vertical="center"/>
    </xf>
    <xf numFmtId="4" fontId="0" fillId="26" borderId="46" xfId="0" applyNumberFormat="1" applyFill="1" applyBorder="1" applyAlignment="1">
      <alignment horizontal="center" vertical="center"/>
    </xf>
    <xf numFmtId="2" fontId="0" fillId="26" borderId="47" xfId="0" applyNumberForma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39" fontId="0" fillId="26" borderId="29" xfId="81" applyNumberFormat="1" applyFont="1" applyFill="1" applyBorder="1" applyAlignment="1">
      <alignment horizontal="center" vertical="center" wrapText="1"/>
    </xf>
    <xf numFmtId="178" fontId="0" fillId="26" borderId="29" xfId="0" applyNumberFormat="1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39" fontId="0" fillId="26" borderId="14" xfId="81" applyNumberFormat="1" applyFont="1" applyFill="1" applyBorder="1" applyAlignment="1">
      <alignment horizontal="center" vertical="center" wrapText="1"/>
    </xf>
    <xf numFmtId="178" fontId="0" fillId="26" borderId="14" xfId="0" applyNumberFormat="1" applyFont="1" applyFill="1" applyBorder="1" applyAlignment="1">
      <alignment horizontal="center" vertical="center"/>
    </xf>
    <xf numFmtId="4" fontId="0" fillId="26" borderId="29" xfId="81" applyNumberFormat="1" applyFont="1" applyFill="1" applyBorder="1" applyAlignment="1">
      <alignment horizontal="center" vertical="center"/>
    </xf>
    <xf numFmtId="177" fontId="0" fillId="26" borderId="29" xfId="0" applyNumberFormat="1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5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4" fontId="21" fillId="22" borderId="61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/>
      <protection/>
    </xf>
    <xf numFmtId="4" fontId="21" fillId="22" borderId="12" xfId="62" applyFont="1" applyFill="1" applyBorder="1" applyAlignment="1">
      <alignment horizontal="center" vertical="center" wrapText="1"/>
      <protection/>
    </xf>
    <xf numFmtId="4" fontId="21" fillId="22" borderId="22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26" borderId="48" xfId="0" applyFont="1" applyFill="1" applyBorder="1" applyAlignment="1">
      <alignment horizontal="justify" wrapText="1"/>
    </xf>
    <xf numFmtId="0" fontId="0" fillId="26" borderId="62" xfId="0" applyFont="1" applyFill="1" applyBorder="1" applyAlignment="1">
      <alignment horizontal="justify" wrapText="1"/>
    </xf>
    <xf numFmtId="0" fontId="21" fillId="0" borderId="1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left" vertical="center"/>
    </xf>
    <xf numFmtId="0" fontId="21" fillId="0" borderId="66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172" fontId="0" fillId="26" borderId="48" xfId="49" applyFont="1" applyFill="1" applyBorder="1" applyAlignment="1">
      <alignment horizontal="center" vertical="center"/>
    </xf>
    <xf numFmtId="172" fontId="0" fillId="26" borderId="62" xfId="49" applyFont="1" applyFill="1" applyBorder="1" applyAlignment="1">
      <alignment horizontal="center" vertical="center"/>
    </xf>
    <xf numFmtId="0" fontId="21" fillId="26" borderId="39" xfId="0" applyFont="1" applyFill="1" applyBorder="1" applyAlignment="1">
      <alignment horizontal="center" vertical="center"/>
    </xf>
    <xf numFmtId="0" fontId="21" fillId="26" borderId="59" xfId="0" applyFont="1" applyFill="1" applyBorder="1" applyAlignment="1">
      <alignment horizontal="center" vertical="center"/>
    </xf>
    <xf numFmtId="0" fontId="21" fillId="26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39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172" fontId="21" fillId="0" borderId="39" xfId="52" applyFont="1" applyFill="1" applyBorder="1" applyAlignment="1">
      <alignment horizontal="center" vertical="center"/>
    </xf>
    <xf numFmtId="172" fontId="21" fillId="0" borderId="60" xfId="52" applyFont="1" applyFill="1" applyBorder="1" applyAlignment="1">
      <alignment horizontal="center" vertical="center"/>
    </xf>
    <xf numFmtId="172" fontId="21" fillId="26" borderId="39" xfId="0" applyNumberFormat="1" applyFont="1" applyFill="1" applyBorder="1" applyAlignment="1">
      <alignment horizontal="center" vertical="center"/>
    </xf>
    <xf numFmtId="172" fontId="0" fillId="0" borderId="11" xfId="49" applyFont="1" applyFill="1" applyBorder="1" applyAlignment="1">
      <alignment horizontal="center" vertical="center"/>
    </xf>
    <xf numFmtId="172" fontId="0" fillId="0" borderId="61" xfId="49" applyFont="1" applyFill="1" applyBorder="1" applyAlignment="1">
      <alignment horizontal="center" vertical="center"/>
    </xf>
    <xf numFmtId="172" fontId="0" fillId="26" borderId="13" xfId="49" applyFont="1" applyFill="1" applyBorder="1" applyAlignment="1">
      <alignment horizontal="center" vertical="center"/>
    </xf>
    <xf numFmtId="172" fontId="0" fillId="26" borderId="68" xfId="49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justify" wrapText="1"/>
    </xf>
    <xf numFmtId="0" fontId="0" fillId="26" borderId="68" xfId="0" applyFont="1" applyFill="1" applyBorder="1" applyAlignment="1">
      <alignment horizontal="justify" wrapText="1"/>
    </xf>
    <xf numFmtId="0" fontId="23" fillId="0" borderId="0" xfId="0" applyFont="1" applyAlignment="1">
      <alignment horizontal="center"/>
    </xf>
    <xf numFmtId="0" fontId="21" fillId="0" borderId="5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6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85" fontId="24" fillId="0" borderId="49" xfId="0" applyNumberFormat="1" applyFont="1" applyBorder="1" applyAlignment="1">
      <alignment horizontal="center"/>
    </xf>
    <xf numFmtId="185" fontId="24" fillId="0" borderId="52" xfId="0" applyNumberFormat="1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_Plan1" xfId="52"/>
    <cellStyle name="Neutra" xfId="53"/>
    <cellStyle name="Neutro" xfId="54"/>
    <cellStyle name="Normal 10" xfId="55"/>
    <cellStyle name="Normal 16" xfId="56"/>
    <cellStyle name="Normal 16 2" xfId="57"/>
    <cellStyle name="Normal 16_DAER -RUA BRAULIO M. R E AV. VALERIO E. R." xfId="58"/>
    <cellStyle name="Normal 2" xfId="59"/>
    <cellStyle name="Normal 2 2" xfId="60"/>
    <cellStyle name="Normal 2_Plan1" xfId="61"/>
    <cellStyle name="Normal 3" xfId="62"/>
    <cellStyle name="Normal 4" xfId="63"/>
    <cellStyle name="Normal 5" xfId="64"/>
    <cellStyle name="Normal 6" xfId="65"/>
    <cellStyle name="Normal 7" xfId="66"/>
    <cellStyle name="Normal 9" xfId="67"/>
    <cellStyle name="Nota" xfId="68"/>
    <cellStyle name="planilhas" xfId="69"/>
    <cellStyle name="Percent" xfId="70"/>
    <cellStyle name="Porcentagem 2" xfId="71"/>
    <cellStyle name="Porcentagem 2 2" xfId="72"/>
    <cellStyle name="Porcentagem 2 3" xfId="73"/>
    <cellStyle name="Porcentagem 3" xfId="74"/>
    <cellStyle name="Porcentagem 3 2" xfId="75"/>
    <cellStyle name="Porcentagem 3 2 2" xfId="76"/>
    <cellStyle name="Porcentagem 4" xfId="77"/>
    <cellStyle name="Porcentagem 5" xfId="78"/>
    <cellStyle name="Ruim" xfId="79"/>
    <cellStyle name="Saída" xfId="80"/>
    <cellStyle name="Comma" xfId="81"/>
    <cellStyle name="Comma [0]" xfId="82"/>
    <cellStyle name="Separador de milhares 2" xfId="83"/>
    <cellStyle name="Separador de milhares 2 2" xfId="84"/>
    <cellStyle name="Separador de milhares 2 3" xfId="85"/>
    <cellStyle name="Separador de milhares 3" xfId="86"/>
    <cellStyle name="Separador de milhares 3 2" xfId="87"/>
    <cellStyle name="Separador de milhares 4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E22" sqref="AE22"/>
    </sheetView>
  </sheetViews>
  <sheetFormatPr defaultColWidth="9.140625" defaultRowHeight="12.75"/>
  <cols>
    <col min="1" max="1" width="6.00390625" style="0" customWidth="1"/>
    <col min="4" max="4" width="56.57421875" style="0" customWidth="1"/>
    <col min="5" max="5" width="7.140625" style="0" customWidth="1"/>
    <col min="6" max="6" width="10.7109375" style="0" customWidth="1"/>
    <col min="7" max="7" width="13.57421875" style="0" customWidth="1"/>
    <col min="8" max="8" width="6.00390625" style="0" hidden="1" customWidth="1"/>
    <col min="9" max="9" width="14.28125" style="0" customWidth="1"/>
    <col min="10" max="10" width="0" style="0" hidden="1" customWidth="1"/>
    <col min="11" max="11" width="13.28125" style="0" hidden="1" customWidth="1"/>
    <col min="12" max="12" width="11.421875" style="0" hidden="1" customWidth="1"/>
    <col min="13" max="13" width="11.28125" style="0" hidden="1" customWidth="1"/>
    <col min="14" max="15" width="0" style="0" hidden="1" customWidth="1"/>
    <col min="16" max="16" width="10.28125" style="0" hidden="1" customWidth="1"/>
    <col min="17" max="17" width="12.57421875" style="0" hidden="1" customWidth="1"/>
    <col min="18" max="21" width="0" style="0" hidden="1" customWidth="1"/>
  </cols>
  <sheetData>
    <row r="1" spans="1:14" ht="13.5" thickBot="1">
      <c r="A1" s="118" t="s">
        <v>6</v>
      </c>
      <c r="B1" s="119"/>
      <c r="C1" s="120"/>
      <c r="D1" s="120"/>
      <c r="E1" s="120"/>
      <c r="F1" s="120"/>
      <c r="G1" s="120"/>
      <c r="H1" s="121"/>
      <c r="I1" s="142" t="s">
        <v>30</v>
      </c>
      <c r="J1" s="2"/>
      <c r="K1" s="2"/>
      <c r="L1" s="2"/>
      <c r="M1" s="2"/>
      <c r="N1" s="2"/>
    </row>
    <row r="2" spans="1:14" ht="13.5" thickBot="1">
      <c r="A2" s="118" t="s">
        <v>15</v>
      </c>
      <c r="B2" s="119"/>
      <c r="C2" s="120"/>
      <c r="D2" s="120"/>
      <c r="E2" s="120"/>
      <c r="F2" s="120"/>
      <c r="G2" s="120"/>
      <c r="H2" s="121"/>
      <c r="I2" s="143"/>
      <c r="J2" s="2"/>
      <c r="K2" s="2"/>
      <c r="L2" s="2"/>
      <c r="M2" s="2"/>
      <c r="N2" s="2"/>
    </row>
    <row r="3" spans="1:14" ht="14.25" customHeight="1">
      <c r="A3" s="122" t="s">
        <v>71</v>
      </c>
      <c r="B3" s="123"/>
      <c r="C3" s="124"/>
      <c r="D3" s="124"/>
      <c r="E3" s="124"/>
      <c r="F3" s="124"/>
      <c r="G3" s="124"/>
      <c r="H3" s="125"/>
      <c r="I3" s="143"/>
      <c r="J3" s="2"/>
      <c r="K3" s="2"/>
      <c r="M3" s="1" t="s">
        <v>16</v>
      </c>
      <c r="N3" s="1" t="s">
        <v>16</v>
      </c>
    </row>
    <row r="4" spans="1:14" ht="15" customHeight="1">
      <c r="A4" s="126" t="s">
        <v>50</v>
      </c>
      <c r="B4" s="127"/>
      <c r="C4" s="127"/>
      <c r="D4" s="127"/>
      <c r="E4" s="127"/>
      <c r="F4" s="127"/>
      <c r="G4" s="127"/>
      <c r="H4" s="128"/>
      <c r="I4" s="143"/>
      <c r="J4" s="2"/>
      <c r="K4" s="2"/>
      <c r="M4" s="1">
        <v>1.3025</v>
      </c>
      <c r="N4" s="1">
        <v>1.2397</v>
      </c>
    </row>
    <row r="5" spans="1:14" ht="15.75" customHeight="1" thickBot="1">
      <c r="A5" s="126" t="s">
        <v>51</v>
      </c>
      <c r="B5" s="127"/>
      <c r="C5" s="127"/>
      <c r="D5" s="127"/>
      <c r="E5" s="127"/>
      <c r="F5" s="127"/>
      <c r="G5" s="127"/>
      <c r="H5" s="128"/>
      <c r="I5" s="143"/>
      <c r="J5" s="2"/>
      <c r="K5" s="2"/>
      <c r="M5" s="1" t="s">
        <v>17</v>
      </c>
      <c r="N5" s="1" t="s">
        <v>18</v>
      </c>
    </row>
    <row r="6" spans="1:14" ht="15" customHeight="1" thickBot="1">
      <c r="A6" s="129" t="s">
        <v>62</v>
      </c>
      <c r="B6" s="130"/>
      <c r="C6" s="130"/>
      <c r="D6" s="130"/>
      <c r="E6" s="130"/>
      <c r="F6" s="130"/>
      <c r="G6" s="130"/>
      <c r="H6" s="131"/>
      <c r="I6" s="143"/>
      <c r="J6" s="2"/>
      <c r="K6" s="2"/>
      <c r="L6" s="2"/>
      <c r="M6" s="2"/>
      <c r="N6" s="2"/>
    </row>
    <row r="7" spans="1:14" ht="17.25" customHeight="1" thickBot="1">
      <c r="A7" s="139" t="s">
        <v>54</v>
      </c>
      <c r="B7" s="140"/>
      <c r="C7" s="140"/>
      <c r="D7" s="140"/>
      <c r="E7" s="140"/>
      <c r="F7" s="140"/>
      <c r="G7" s="140"/>
      <c r="H7" s="141"/>
      <c r="I7" s="144"/>
      <c r="J7" s="2"/>
      <c r="K7" s="2"/>
      <c r="L7" s="2"/>
      <c r="M7" s="2"/>
      <c r="N7" s="2"/>
    </row>
    <row r="8" spans="1:14" ht="26.25" customHeight="1" thickBot="1">
      <c r="A8" s="3" t="s">
        <v>7</v>
      </c>
      <c r="B8" s="4" t="s">
        <v>23</v>
      </c>
      <c r="C8" s="132" t="s">
        <v>8</v>
      </c>
      <c r="D8" s="133"/>
      <c r="E8" s="4" t="s">
        <v>9</v>
      </c>
      <c r="F8" s="5" t="s">
        <v>10</v>
      </c>
      <c r="G8" s="19" t="s">
        <v>14</v>
      </c>
      <c r="H8" s="134" t="s">
        <v>11</v>
      </c>
      <c r="I8" s="135"/>
      <c r="J8" s="2"/>
      <c r="K8" s="2"/>
      <c r="L8" s="2"/>
      <c r="M8" s="2" t="s">
        <v>1</v>
      </c>
      <c r="N8" s="2" t="s">
        <v>0</v>
      </c>
    </row>
    <row r="9" spans="1:14" ht="12.75">
      <c r="A9" s="114" t="s">
        <v>12</v>
      </c>
      <c r="B9" s="145" t="s">
        <v>5</v>
      </c>
      <c r="C9" s="146"/>
      <c r="D9" s="146"/>
      <c r="E9" s="146"/>
      <c r="F9" s="146"/>
      <c r="G9" s="146"/>
      <c r="H9" s="146"/>
      <c r="I9" s="147"/>
      <c r="J9" s="2"/>
      <c r="K9" s="2"/>
      <c r="L9" s="2"/>
      <c r="M9" s="2"/>
      <c r="N9" s="2"/>
    </row>
    <row r="10" spans="1:16" ht="27.75" customHeight="1">
      <c r="A10" s="112" t="s">
        <v>19</v>
      </c>
      <c r="B10" s="104" t="s">
        <v>2</v>
      </c>
      <c r="C10" s="137" t="s">
        <v>4</v>
      </c>
      <c r="D10" s="138"/>
      <c r="E10" s="104" t="s">
        <v>13</v>
      </c>
      <c r="F10" s="105">
        <v>1734.42</v>
      </c>
      <c r="G10" s="106">
        <f>O10</f>
        <v>1.537228</v>
      </c>
      <c r="H10" s="149">
        <f>G10*F10</f>
        <v>2666.1989877600004</v>
      </c>
      <c r="I10" s="150">
        <v>0</v>
      </c>
      <c r="J10" s="7"/>
      <c r="K10" s="21">
        <f>L10*F10</f>
        <v>2778.6709215</v>
      </c>
      <c r="L10" s="9">
        <f>M10*M$4</f>
        <v>1.602075</v>
      </c>
      <c r="M10" s="6">
        <v>1.23</v>
      </c>
      <c r="N10" s="6">
        <v>1.24</v>
      </c>
      <c r="O10" s="9">
        <f>N10*N$4</f>
        <v>1.537228</v>
      </c>
      <c r="P10" s="10">
        <f>F10*O10</f>
        <v>2666.1989877600004</v>
      </c>
    </row>
    <row r="11" spans="1:19" ht="40.5" customHeight="1">
      <c r="A11" s="112" t="s">
        <v>20</v>
      </c>
      <c r="B11" s="104" t="s">
        <v>3</v>
      </c>
      <c r="C11" s="137" t="s">
        <v>31</v>
      </c>
      <c r="D11" s="138"/>
      <c r="E11" s="104" t="s">
        <v>13</v>
      </c>
      <c r="F11" s="105">
        <v>3732.81</v>
      </c>
      <c r="G11" s="106">
        <f>O11</f>
        <v>8.169623</v>
      </c>
      <c r="H11" s="149">
        <f>G11*F11</f>
        <v>30495.650430629998</v>
      </c>
      <c r="I11" s="150">
        <v>1</v>
      </c>
      <c r="J11" s="7"/>
      <c r="K11" s="21">
        <f>L11*F11</f>
        <v>30387.40640625</v>
      </c>
      <c r="L11" s="9">
        <f>M11*M$4</f>
        <v>8.140625</v>
      </c>
      <c r="M11" s="6">
        <v>6.25</v>
      </c>
      <c r="N11" s="6">
        <v>6.59</v>
      </c>
      <c r="O11" s="9">
        <f>N11*N$4</f>
        <v>8.169623</v>
      </c>
      <c r="P11" s="10">
        <f>F11*O11</f>
        <v>30495.650430629998</v>
      </c>
      <c r="R11">
        <v>6.69</v>
      </c>
      <c r="S11">
        <v>7.05</v>
      </c>
    </row>
    <row r="12" spans="1:17" ht="40.5" customHeight="1">
      <c r="A12" s="113" t="s">
        <v>21</v>
      </c>
      <c r="B12" s="107" t="s">
        <v>22</v>
      </c>
      <c r="C12" s="165" t="s">
        <v>60</v>
      </c>
      <c r="D12" s="166"/>
      <c r="E12" s="104" t="s">
        <v>13</v>
      </c>
      <c r="F12" s="108">
        <v>907.75</v>
      </c>
      <c r="G12" s="109">
        <f>O12</f>
        <v>4.3885380000000005</v>
      </c>
      <c r="H12" s="163">
        <f>G12*F12</f>
        <v>3983.6953695000007</v>
      </c>
      <c r="I12" s="164">
        <v>2</v>
      </c>
      <c r="J12" s="7"/>
      <c r="K12" s="21">
        <f>L12*F12</f>
        <v>4079.0880937499996</v>
      </c>
      <c r="L12" s="9">
        <f>M12*M$4</f>
        <v>4.493625</v>
      </c>
      <c r="M12" s="6">
        <v>3.45</v>
      </c>
      <c r="N12" s="6">
        <v>3.54</v>
      </c>
      <c r="O12" s="9">
        <f>N12*N$4</f>
        <v>4.3885380000000005</v>
      </c>
      <c r="P12" s="10">
        <f>F12*O12</f>
        <v>3983.6953695000007</v>
      </c>
      <c r="Q12" s="2"/>
    </row>
    <row r="13" spans="1:16" s="2" customFormat="1" ht="37.5" customHeight="1" thickBot="1">
      <c r="A13" s="113" t="s">
        <v>59</v>
      </c>
      <c r="B13" s="107" t="s">
        <v>22</v>
      </c>
      <c r="C13" s="165" t="s">
        <v>25</v>
      </c>
      <c r="D13" s="166"/>
      <c r="E13" s="107" t="s">
        <v>13</v>
      </c>
      <c r="F13" s="108">
        <v>422</v>
      </c>
      <c r="G13" s="109">
        <f>O13</f>
        <v>4.3885380000000005</v>
      </c>
      <c r="H13" s="163">
        <f>G13*F13</f>
        <v>1851.963036</v>
      </c>
      <c r="I13" s="164">
        <v>2</v>
      </c>
      <c r="J13" s="7"/>
      <c r="K13" s="21">
        <f>L13*F13</f>
        <v>1896.30975</v>
      </c>
      <c r="L13" s="9">
        <f>M13*M$4</f>
        <v>4.493625</v>
      </c>
      <c r="M13" s="6">
        <v>3.45</v>
      </c>
      <c r="N13" s="6">
        <v>3.54</v>
      </c>
      <c r="O13" s="9">
        <f>N13*N$4</f>
        <v>4.3885380000000005</v>
      </c>
      <c r="P13" s="10">
        <f>F13*O13</f>
        <v>1851.963036</v>
      </c>
    </row>
    <row r="14" spans="1:17" ht="19.5" customHeight="1" thickBot="1">
      <c r="A14" s="155" t="s">
        <v>56</v>
      </c>
      <c r="B14" s="156"/>
      <c r="C14" s="156"/>
      <c r="D14" s="156"/>
      <c r="E14" s="156"/>
      <c r="F14" s="156"/>
      <c r="G14" s="157"/>
      <c r="H14" s="158">
        <f>H13+H12+H11+H10</f>
        <v>38997.507823889995</v>
      </c>
      <c r="I14" s="159"/>
      <c r="J14" s="2"/>
      <c r="K14" s="11">
        <f>SUM(K10:K13)</f>
        <v>39141.475171499995</v>
      </c>
      <c r="L14" s="2"/>
      <c r="M14" s="2"/>
      <c r="N14" s="2"/>
      <c r="P14" s="12">
        <f>SUM(P10:P13)</f>
        <v>38997.507823889995</v>
      </c>
      <c r="Q14" s="8"/>
    </row>
    <row r="15" spans="1:14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 thickBot="1">
      <c r="A16" s="118" t="s">
        <v>6</v>
      </c>
      <c r="B16" s="119"/>
      <c r="C16" s="120"/>
      <c r="D16" s="120"/>
      <c r="E16" s="120"/>
      <c r="F16" s="120"/>
      <c r="G16" s="120"/>
      <c r="H16" s="121"/>
      <c r="I16" s="142" t="s">
        <v>30</v>
      </c>
      <c r="J16" s="2"/>
      <c r="K16" s="2"/>
      <c r="L16" s="2"/>
      <c r="M16" s="2"/>
      <c r="N16" s="2"/>
    </row>
    <row r="17" spans="1:14" ht="13.5" thickBot="1">
      <c r="A17" s="118" t="s">
        <v>15</v>
      </c>
      <c r="B17" s="119"/>
      <c r="C17" s="120"/>
      <c r="D17" s="120"/>
      <c r="E17" s="120"/>
      <c r="F17" s="120"/>
      <c r="G17" s="120"/>
      <c r="H17" s="121"/>
      <c r="I17" s="143"/>
      <c r="J17" s="2"/>
      <c r="K17" s="64">
        <f>H13+H12+H11+H10</f>
        <v>38997.507823889995</v>
      </c>
      <c r="L17" s="2"/>
      <c r="M17" s="2"/>
      <c r="N17" s="2"/>
    </row>
    <row r="18" spans="1:14" ht="15.75" customHeight="1">
      <c r="A18" s="122" t="s">
        <v>53</v>
      </c>
      <c r="B18" s="123"/>
      <c r="C18" s="124"/>
      <c r="D18" s="124"/>
      <c r="E18" s="124"/>
      <c r="F18" s="124"/>
      <c r="G18" s="124"/>
      <c r="H18" s="125"/>
      <c r="I18" s="143"/>
      <c r="J18" s="2"/>
      <c r="K18" s="64">
        <f>H24+K17</f>
        <v>49077.547823889996</v>
      </c>
      <c r="L18" s="1"/>
      <c r="M18" s="2"/>
      <c r="N18" s="2"/>
    </row>
    <row r="19" spans="1:14" ht="15.75" customHeight="1">
      <c r="A19" s="126" t="s">
        <v>50</v>
      </c>
      <c r="B19" s="127"/>
      <c r="C19" s="127"/>
      <c r="D19" s="127"/>
      <c r="E19" s="127"/>
      <c r="F19" s="127"/>
      <c r="G19" s="127"/>
      <c r="H19" s="128"/>
      <c r="I19" s="143"/>
      <c r="J19" s="2"/>
      <c r="K19" s="2"/>
      <c r="L19" s="1"/>
      <c r="M19" s="2"/>
      <c r="N19" s="2"/>
    </row>
    <row r="20" spans="1:14" ht="16.5" customHeight="1" thickBot="1">
      <c r="A20" s="126" t="s">
        <v>55</v>
      </c>
      <c r="B20" s="127"/>
      <c r="C20" s="127"/>
      <c r="D20" s="127"/>
      <c r="E20" s="127"/>
      <c r="F20" s="127"/>
      <c r="G20" s="127"/>
      <c r="H20" s="128"/>
      <c r="I20" s="143"/>
      <c r="J20" s="2"/>
      <c r="K20" s="2"/>
      <c r="L20" s="1"/>
      <c r="M20" s="2"/>
      <c r="N20" s="2"/>
    </row>
    <row r="21" spans="1:14" ht="16.5" customHeight="1" thickBot="1">
      <c r="A21" s="129" t="s">
        <v>61</v>
      </c>
      <c r="B21" s="130"/>
      <c r="C21" s="130"/>
      <c r="D21" s="130"/>
      <c r="E21" s="130"/>
      <c r="F21" s="130"/>
      <c r="G21" s="130"/>
      <c r="H21" s="131"/>
      <c r="I21" s="144"/>
      <c r="J21" s="2"/>
      <c r="K21" s="2"/>
      <c r="L21" s="2"/>
      <c r="M21" s="2"/>
      <c r="N21" s="2"/>
    </row>
    <row r="22" spans="1:14" ht="27" customHeight="1" thickBot="1">
      <c r="A22" s="3" t="s">
        <v>7</v>
      </c>
      <c r="B22" s="4" t="s">
        <v>23</v>
      </c>
      <c r="C22" s="132" t="s">
        <v>8</v>
      </c>
      <c r="D22" s="133"/>
      <c r="E22" s="4" t="s">
        <v>9</v>
      </c>
      <c r="F22" s="5" t="s">
        <v>10</v>
      </c>
      <c r="G22" s="19" t="s">
        <v>14</v>
      </c>
      <c r="H22" s="134" t="s">
        <v>11</v>
      </c>
      <c r="I22" s="135"/>
      <c r="J22" s="2"/>
      <c r="K22" s="2"/>
      <c r="L22" s="2"/>
      <c r="M22" s="2"/>
      <c r="N22" s="2"/>
    </row>
    <row r="23" spans="1:14" ht="12.75">
      <c r="A23" s="114" t="s">
        <v>42</v>
      </c>
      <c r="B23" s="145" t="s">
        <v>74</v>
      </c>
      <c r="C23" s="146"/>
      <c r="D23" s="146"/>
      <c r="E23" s="146"/>
      <c r="F23" s="146"/>
      <c r="G23" s="146"/>
      <c r="H23" s="146"/>
      <c r="I23" s="147"/>
      <c r="J23" s="2"/>
      <c r="K23" s="2"/>
      <c r="L23" s="2"/>
      <c r="M23" s="2"/>
      <c r="N23" s="2"/>
    </row>
    <row r="24" spans="1:16" ht="67.5" customHeight="1">
      <c r="A24" s="112" t="s">
        <v>43</v>
      </c>
      <c r="B24" s="104">
        <v>101266</v>
      </c>
      <c r="C24" s="137" t="s">
        <v>70</v>
      </c>
      <c r="D24" s="138"/>
      <c r="E24" s="104" t="s">
        <v>13</v>
      </c>
      <c r="F24" s="110">
        <v>1350</v>
      </c>
      <c r="G24" s="111">
        <f>N26/F24</f>
        <v>7.466696296296297</v>
      </c>
      <c r="H24" s="149">
        <f>G24*F24</f>
        <v>10080.04</v>
      </c>
      <c r="I24" s="150">
        <v>0</v>
      </c>
      <c r="J24" s="7"/>
      <c r="K24" s="21">
        <f>L24*F24</f>
        <v>10304.0775</v>
      </c>
      <c r="L24" s="9">
        <f>M24*M$4</f>
        <v>7.63265</v>
      </c>
      <c r="M24" s="6">
        <v>5.86</v>
      </c>
      <c r="N24" s="6">
        <v>6.02</v>
      </c>
      <c r="O24" s="22">
        <f>N24*N$4</f>
        <v>7.462993999999999</v>
      </c>
      <c r="P24" s="10">
        <f>F24*O24</f>
        <v>10075.041899999998</v>
      </c>
    </row>
    <row r="25" spans="1:16" ht="13.5" thickBot="1">
      <c r="A25" s="14"/>
      <c r="B25" s="15"/>
      <c r="C25" s="16"/>
      <c r="D25" s="16"/>
      <c r="E25" s="15"/>
      <c r="F25" s="17"/>
      <c r="G25" s="18"/>
      <c r="H25" s="161"/>
      <c r="I25" s="162"/>
      <c r="J25" s="2"/>
      <c r="K25" s="11">
        <f>SUM(K24:K24)</f>
        <v>10304.0775</v>
      </c>
      <c r="L25" s="2"/>
      <c r="M25" s="2"/>
      <c r="N25" s="2"/>
      <c r="P25" s="12">
        <f>SUM(P24:P24)</f>
        <v>10075.041899999998</v>
      </c>
    </row>
    <row r="26" spans="1:16" ht="19.5" customHeight="1" thickBot="1">
      <c r="A26" s="155" t="s">
        <v>57</v>
      </c>
      <c r="B26" s="156"/>
      <c r="C26" s="156"/>
      <c r="D26" s="156"/>
      <c r="E26" s="156"/>
      <c r="F26" s="156"/>
      <c r="G26" s="157"/>
      <c r="H26" s="158">
        <f>H24</f>
        <v>10080.04</v>
      </c>
      <c r="I26" s="159"/>
      <c r="J26" s="2"/>
      <c r="K26" s="2"/>
      <c r="L26" s="2"/>
      <c r="M26" s="2"/>
      <c r="N26" s="2">
        <v>10080.04</v>
      </c>
      <c r="P26" s="8"/>
    </row>
    <row r="27" spans="1:14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2.5" customHeight="1" thickBot="1">
      <c r="A28" s="151" t="s">
        <v>52</v>
      </c>
      <c r="B28" s="152"/>
      <c r="C28" s="152"/>
      <c r="D28" s="152"/>
      <c r="E28" s="152"/>
      <c r="F28" s="152"/>
      <c r="G28" s="153"/>
      <c r="H28" s="160">
        <f>H26+H14</f>
        <v>49077.547823889996</v>
      </c>
      <c r="I28" s="153"/>
      <c r="J28" s="2"/>
      <c r="K28" s="2"/>
      <c r="L28" s="2"/>
      <c r="M28" s="2"/>
      <c r="N28" s="2"/>
    </row>
    <row r="30" spans="1:9" ht="12.75">
      <c r="A30" t="s">
        <v>24</v>
      </c>
      <c r="I30" s="115"/>
    </row>
    <row r="31" spans="2:4" ht="12.75">
      <c r="B31" s="48" t="s">
        <v>48</v>
      </c>
      <c r="C31" s="49"/>
      <c r="D31" s="2" t="s">
        <v>49</v>
      </c>
    </row>
    <row r="32" ht="12.75">
      <c r="B32" s="48" t="s">
        <v>58</v>
      </c>
    </row>
    <row r="33" ht="12.75">
      <c r="B33" s="48"/>
    </row>
    <row r="35" spans="5:9" ht="12.75">
      <c r="E35" s="154" t="s">
        <v>64</v>
      </c>
      <c r="F35" s="117"/>
      <c r="G35" s="117"/>
      <c r="H35" s="117"/>
      <c r="I35" s="117"/>
    </row>
    <row r="36" spans="5:9" ht="12.75">
      <c r="E36" s="32"/>
      <c r="F36" s="20"/>
      <c r="G36" s="20"/>
      <c r="H36" s="20"/>
      <c r="I36" s="20"/>
    </row>
    <row r="37" spans="5:9" ht="12.75" hidden="1">
      <c r="E37" s="32"/>
      <c r="F37" s="20"/>
      <c r="G37" s="20"/>
      <c r="H37" s="20"/>
      <c r="I37" s="20"/>
    </row>
    <row r="38" spans="6:16" ht="12.75" hidden="1">
      <c r="F38" s="13"/>
      <c r="K38" s="13">
        <f>K25+K14</f>
        <v>49445.552671499994</v>
      </c>
      <c r="P38" s="13">
        <f>P25+P14</f>
        <v>49072.54972388999</v>
      </c>
    </row>
    <row r="39" spans="6:8" ht="12.75" hidden="1">
      <c r="F39" s="46"/>
      <c r="G39" s="47"/>
      <c r="H39" s="47"/>
    </row>
    <row r="41" spans="4:13" ht="12.75">
      <c r="D41" s="116"/>
      <c r="F41" s="148"/>
      <c r="G41" s="148"/>
      <c r="H41" s="148"/>
      <c r="I41" s="148"/>
      <c r="M41" s="13">
        <f>K38-P38</f>
        <v>373.0029476100026</v>
      </c>
    </row>
    <row r="42" spans="4:9" ht="12.75">
      <c r="D42" s="20" t="s">
        <v>26</v>
      </c>
      <c r="F42" s="136" t="s">
        <v>29</v>
      </c>
      <c r="G42" s="136"/>
      <c r="H42" s="136"/>
      <c r="I42" s="136"/>
    </row>
    <row r="43" spans="4:9" ht="12.75">
      <c r="D43" s="20" t="s">
        <v>27</v>
      </c>
      <c r="F43" s="117" t="s">
        <v>28</v>
      </c>
      <c r="G43" s="117"/>
      <c r="H43" s="117"/>
      <c r="I43" s="117"/>
    </row>
    <row r="53" ht="12.75" hidden="1"/>
    <row r="54" ht="12.75" hidden="1"/>
    <row r="55" spans="1:6" ht="168.75" hidden="1">
      <c r="A55" s="50" t="s">
        <v>23</v>
      </c>
      <c r="B55" s="51" t="s">
        <v>65</v>
      </c>
      <c r="C55" s="52" t="s">
        <v>66</v>
      </c>
      <c r="D55" s="50" t="s">
        <v>67</v>
      </c>
      <c r="E55" s="50" t="s">
        <v>68</v>
      </c>
      <c r="F55" s="50" t="s">
        <v>69</v>
      </c>
    </row>
    <row r="56" ht="12.75" hidden="1"/>
    <row r="57" ht="12.75" hidden="1"/>
    <row r="58" ht="12.75" hidden="1"/>
  </sheetData>
  <sheetProtection/>
  <mergeCells count="42">
    <mergeCell ref="H13:I13"/>
    <mergeCell ref="A14:G14"/>
    <mergeCell ref="H14:I14"/>
    <mergeCell ref="C13:D13"/>
    <mergeCell ref="C12:D12"/>
    <mergeCell ref="H12:I12"/>
    <mergeCell ref="A26:G26"/>
    <mergeCell ref="H26:I26"/>
    <mergeCell ref="I16:I21"/>
    <mergeCell ref="H28:I28"/>
    <mergeCell ref="H25:I25"/>
    <mergeCell ref="H24:I24"/>
    <mergeCell ref="B9:I9"/>
    <mergeCell ref="B23:I23"/>
    <mergeCell ref="F41:I41"/>
    <mergeCell ref="C10:D10"/>
    <mergeCell ref="C11:D11"/>
    <mergeCell ref="H10:I10"/>
    <mergeCell ref="H11:I11"/>
    <mergeCell ref="A28:G28"/>
    <mergeCell ref="E35:I35"/>
    <mergeCell ref="A16:H16"/>
    <mergeCell ref="H8:I8"/>
    <mergeCell ref="A1:H1"/>
    <mergeCell ref="A2:H2"/>
    <mergeCell ref="A3:H3"/>
    <mergeCell ref="A4:H4"/>
    <mergeCell ref="C8:D8"/>
    <mergeCell ref="A6:H6"/>
    <mergeCell ref="A7:H7"/>
    <mergeCell ref="I1:I7"/>
    <mergeCell ref="A5:H5"/>
    <mergeCell ref="F43:I43"/>
    <mergeCell ref="A17:H17"/>
    <mergeCell ref="A18:H18"/>
    <mergeCell ref="A19:H19"/>
    <mergeCell ref="A20:H20"/>
    <mergeCell ref="A21:H21"/>
    <mergeCell ref="C22:D22"/>
    <mergeCell ref="H22:I22"/>
    <mergeCell ref="F42:I42"/>
    <mergeCell ref="C24:D24"/>
  </mergeCells>
  <printOptions horizontalCentered="1"/>
  <pageMargins left="0.7874015748031497" right="0.3937007874015748" top="1.5748031496062993" bottom="0.984251968503937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Y11" sqref="AY11"/>
    </sheetView>
  </sheetViews>
  <sheetFormatPr defaultColWidth="9.140625" defaultRowHeight="12.75"/>
  <cols>
    <col min="1" max="1" width="4.57421875" style="0" customWidth="1"/>
    <col min="2" max="2" width="32.7109375" style="0" customWidth="1"/>
    <col min="3" max="3" width="11.421875" style="0" customWidth="1"/>
    <col min="8" max="9" width="0" style="0" hidden="1" customWidth="1"/>
    <col min="10" max="10" width="7.57421875" style="0" customWidth="1"/>
    <col min="11" max="11" width="11.421875" style="0" customWidth="1"/>
    <col min="12" max="47" width="0" style="0" hidden="1" customWidth="1"/>
  </cols>
  <sheetData>
    <row r="1" spans="1:11" ht="18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tr">
        <f>ORCAMENTO!A3</f>
        <v>PROJETO: TERRAPLENAGEM TERRENO - BALDUINO CELSO FISCHER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168" t="str">
        <f>ORCAMENTO!A4</f>
        <v>LOCAL: ESQUINA PRIMAVERA - COORDENADAS GEOGRÁFICAS 28° 25' 54,75"S - 54° 08' 44,90" O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>
      <c r="A4" s="168" t="s">
        <v>33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ht="13.5" thickBot="1"/>
    <row r="6" spans="1:11" ht="13.5" thickBot="1">
      <c r="A6" s="170" t="s">
        <v>34</v>
      </c>
      <c r="B6" s="172" t="s">
        <v>35</v>
      </c>
      <c r="C6" s="170" t="s">
        <v>36</v>
      </c>
      <c r="D6" s="174" t="s">
        <v>45</v>
      </c>
      <c r="E6" s="175"/>
      <c r="F6" s="174" t="s">
        <v>47</v>
      </c>
      <c r="G6" s="175"/>
      <c r="H6" s="174" t="s">
        <v>46</v>
      </c>
      <c r="I6" s="175"/>
      <c r="J6" s="174" t="s">
        <v>37</v>
      </c>
      <c r="K6" s="175"/>
    </row>
    <row r="7" spans="1:11" ht="13.5" thickBot="1">
      <c r="A7" s="171"/>
      <c r="B7" s="173"/>
      <c r="C7" s="171"/>
      <c r="D7" s="23" t="s">
        <v>38</v>
      </c>
      <c r="E7" s="24" t="s">
        <v>39</v>
      </c>
      <c r="F7" s="25" t="s">
        <v>38</v>
      </c>
      <c r="G7" s="24" t="s">
        <v>39</v>
      </c>
      <c r="H7" s="24" t="s">
        <v>38</v>
      </c>
      <c r="I7" s="25" t="s">
        <v>39</v>
      </c>
      <c r="J7" s="24" t="s">
        <v>38</v>
      </c>
      <c r="K7" s="26" t="s">
        <v>39</v>
      </c>
    </row>
    <row r="8" spans="1:11" ht="13.5" thickBot="1">
      <c r="A8" s="176" t="s">
        <v>73</v>
      </c>
      <c r="B8" s="177"/>
      <c r="C8" s="177"/>
      <c r="D8" s="177"/>
      <c r="E8" s="177"/>
      <c r="F8" s="177"/>
      <c r="G8" s="177"/>
      <c r="H8" s="177"/>
      <c r="I8" s="177"/>
      <c r="J8" s="27">
        <v>100</v>
      </c>
      <c r="K8" s="24">
        <f>K9+K10+K11+K12</f>
        <v>38997.507823889995</v>
      </c>
    </row>
    <row r="9" spans="1:11" ht="63.75">
      <c r="A9" s="78" t="s">
        <v>19</v>
      </c>
      <c r="B9" s="79" t="str">
        <f>ORCAMENTO!C10</f>
        <v>ESCAVACAO E TRANSPORTE DE MATERIAL DE  1A CAT DMT 50M COM TRATOR SOBRE  ESTEIRAS 347 HP COM LAMINA E ESCARIFICADOR</v>
      </c>
      <c r="C9" s="80">
        <f>ORCAMENTO!H10</f>
        <v>2666.1989877600004</v>
      </c>
      <c r="D9" s="81">
        <v>100</v>
      </c>
      <c r="E9" s="82">
        <f>C9</f>
        <v>2666.1989877600004</v>
      </c>
      <c r="F9" s="83"/>
      <c r="G9" s="82"/>
      <c r="H9" s="84"/>
      <c r="I9" s="85"/>
      <c r="J9" s="86">
        <v>100</v>
      </c>
      <c r="K9" s="87">
        <f>SUMIF($D$7:$I$7,"valor",D9:I9)</f>
        <v>2666.1989877600004</v>
      </c>
    </row>
    <row r="10" spans="1:18" ht="69" customHeight="1">
      <c r="A10" s="53" t="s">
        <v>20</v>
      </c>
      <c r="B10" s="74" t="str">
        <f>ORCAMENTO!C11</f>
        <v>EXECUÇÃO E COMPACTAÇÃO DE ATERRO COM SOLO PREDOMINANTEMENTE ARGILOSO - EXCLUSIVE SOLO, ESCAVAÇÃO, CARGA E TRANSPORTE. </v>
      </c>
      <c r="C10" s="40">
        <f>ORCAMENTO!H11</f>
        <v>30495.650430629998</v>
      </c>
      <c r="D10" s="35">
        <v>50</v>
      </c>
      <c r="E10" s="36">
        <f>C10*0.5</f>
        <v>15247.825215314999</v>
      </c>
      <c r="F10" s="37">
        <v>50</v>
      </c>
      <c r="G10" s="38">
        <f>C10-E10</f>
        <v>15247.825215314999</v>
      </c>
      <c r="H10" s="28"/>
      <c r="I10" s="29"/>
      <c r="J10" s="41">
        <v>100</v>
      </c>
      <c r="K10" s="42">
        <f>SUMIF($D$7:$I$7,"valor",D10:I10)</f>
        <v>30495.650430629998</v>
      </c>
      <c r="M10" s="13"/>
      <c r="R10" s="39"/>
    </row>
    <row r="11" spans="1:18" ht="77.25" customHeight="1">
      <c r="A11" s="88" t="s">
        <v>21</v>
      </c>
      <c r="B11" s="89" t="str">
        <f>ORCAMENTO!C12</f>
        <v>ESCAVACAO, CARGA E TRANSPORTE DE  MATERIAL DE 1A CATEGORIA COM TRATOR SOBRE ESTEIRAS 347 HP E CACAMBA 6M3,  DMT 50 A 200M (VOLUME DO MATERIAL DE EMPRESTIMO)</v>
      </c>
      <c r="C11" s="90">
        <f>ORCAMENTO!H12</f>
        <v>3983.6953695000007</v>
      </c>
      <c r="D11" s="81">
        <v>50</v>
      </c>
      <c r="E11" s="82">
        <f>C11*0.5</f>
        <v>1991.8476847500003</v>
      </c>
      <c r="F11" s="91">
        <v>50</v>
      </c>
      <c r="G11" s="92">
        <f>C11-E11</f>
        <v>1991.8476847500003</v>
      </c>
      <c r="H11" s="93"/>
      <c r="I11" s="94"/>
      <c r="J11" s="95">
        <v>100</v>
      </c>
      <c r="K11" s="96">
        <f>SUMIF($D$7:$I$7,"valor",D11:I11)</f>
        <v>3983.6953695000007</v>
      </c>
      <c r="M11" s="13"/>
      <c r="R11" s="45"/>
    </row>
    <row r="12" spans="1:13" ht="77.25" thickBot="1">
      <c r="A12" s="54" t="s">
        <v>59</v>
      </c>
      <c r="B12" s="75" t="str">
        <f>ORCAMENTO!C13</f>
        <v>ESCAVACAO, CARGA E TRANSPORTE DE  MATERIAL DE 1A CATEGORIA COM TRATOR SOBRE ESTEIRAS 347 HP E CACAMBA 6M3,  DMT 50 A 200M (VOLUME DE BOTA FORA)</v>
      </c>
      <c r="C12" s="55">
        <f>ORCAMENTO!H13</f>
        <v>1851.963036</v>
      </c>
      <c r="D12" s="56">
        <v>50</v>
      </c>
      <c r="E12" s="57">
        <f>C12/2</f>
        <v>925.981518</v>
      </c>
      <c r="F12" s="58">
        <v>50</v>
      </c>
      <c r="G12" s="59">
        <f>C12-E12</f>
        <v>925.981518</v>
      </c>
      <c r="H12" s="60"/>
      <c r="I12" s="61"/>
      <c r="J12" s="62">
        <v>100</v>
      </c>
      <c r="K12" s="63">
        <f>C12</f>
        <v>1851.963036</v>
      </c>
      <c r="M12" s="13"/>
    </row>
    <row r="13" spans="1:11" ht="13.5" thickBot="1">
      <c r="A13" s="176" t="s">
        <v>72</v>
      </c>
      <c r="B13" s="177"/>
      <c r="C13" s="177"/>
      <c r="D13" s="177"/>
      <c r="E13" s="177"/>
      <c r="F13" s="177"/>
      <c r="G13" s="177"/>
      <c r="H13" s="177"/>
      <c r="I13" s="177"/>
      <c r="J13" s="76">
        <v>100</v>
      </c>
      <c r="K13" s="77">
        <f>K14</f>
        <v>10080.04</v>
      </c>
    </row>
    <row r="14" spans="1:11" ht="140.25">
      <c r="A14" s="97" t="s">
        <v>43</v>
      </c>
      <c r="B14" s="98" t="str">
        <f>ORCAMENTO!C24</f>
        <v>ESCAVACAO VERTICAL A CÉU ABERTO, EM OBRAS DE INFRAESTRUTURA, INCLUINDO CARGA, DESCARGA E TRANSPORTE, EM SOLO DE 1ª CATEGORIA  COM ESCAVADEIRA HIDRÁULICA (CAÇAMBA 0,80 M3 POT. 111CV), FROTA DE 3 CAMINHÕES BASCULANTES DE 10 M3, DMT DE ATÉ 1 KM E VELOCIDADE MEDIA DE 14 KM/H</v>
      </c>
      <c r="C14" s="87">
        <f>ORCAMENTO!H24</f>
        <v>10080.04</v>
      </c>
      <c r="D14" s="99"/>
      <c r="E14" s="100"/>
      <c r="F14" s="101">
        <v>100</v>
      </c>
      <c r="G14" s="100">
        <f>C14</f>
        <v>10080.04</v>
      </c>
      <c r="H14" s="101"/>
      <c r="I14" s="102"/>
      <c r="J14" s="103">
        <v>100</v>
      </c>
      <c r="K14" s="87">
        <f>C14</f>
        <v>10080.04</v>
      </c>
    </row>
    <row r="15" spans="1:11" ht="13.5" thickBot="1">
      <c r="A15" s="65"/>
      <c r="B15" s="66" t="s">
        <v>44</v>
      </c>
      <c r="C15" s="30">
        <f>C9+C10+C11+C12+C14</f>
        <v>49077.547823889996</v>
      </c>
      <c r="D15" s="67">
        <f>E15/$C$15</f>
        <v>0.42446809854025463</v>
      </c>
      <c r="E15" s="68">
        <f>SUM(E9:E14)</f>
        <v>20831.853405824997</v>
      </c>
      <c r="F15" s="69">
        <f>G15/$C$15</f>
        <v>0.5755319014597454</v>
      </c>
      <c r="G15" s="70">
        <f>SUM(G9:G14)</f>
        <v>28245.694418065</v>
      </c>
      <c r="H15" s="71"/>
      <c r="I15" s="72"/>
      <c r="J15" s="73">
        <v>1</v>
      </c>
      <c r="K15" s="30">
        <f>K14+K12+K11+K10+K9</f>
        <v>49077.547823889996</v>
      </c>
    </row>
    <row r="16" spans="4:11" ht="12.75">
      <c r="D16" s="20"/>
      <c r="E16" s="20"/>
      <c r="F16" s="20"/>
      <c r="G16" s="20"/>
      <c r="H16" s="20"/>
      <c r="I16" s="20"/>
      <c r="J16" s="20"/>
      <c r="K16" s="20"/>
    </row>
    <row r="19" spans="1:9" ht="12.75">
      <c r="A19" s="2" t="s">
        <v>63</v>
      </c>
      <c r="B19" s="31"/>
      <c r="C19" s="2"/>
      <c r="D19" s="2"/>
      <c r="E19" s="2"/>
      <c r="F19" s="2"/>
      <c r="G19" s="2"/>
      <c r="H19" s="2"/>
      <c r="I19" s="2"/>
    </row>
    <row r="20" spans="1:9" ht="12.75">
      <c r="A20" s="2"/>
      <c r="B20" s="32"/>
      <c r="C20" s="2"/>
      <c r="D20" s="2"/>
      <c r="E20" s="2"/>
      <c r="F20" s="2"/>
      <c r="G20" s="2"/>
      <c r="H20" s="2"/>
      <c r="I20" s="2"/>
    </row>
    <row r="21" spans="1:9" ht="12.75">
      <c r="A21" s="2"/>
      <c r="B21" s="32"/>
      <c r="C21" s="2"/>
      <c r="D21" s="2"/>
      <c r="E21" s="2"/>
      <c r="F21" s="2"/>
      <c r="G21" s="2"/>
      <c r="H21" s="2"/>
      <c r="I21" s="2"/>
    </row>
    <row r="22" spans="1:9" ht="12.75">
      <c r="A22" s="2"/>
      <c r="B22" s="33"/>
      <c r="C22" s="43"/>
      <c r="D22" s="43"/>
      <c r="E22" s="43"/>
      <c r="F22" s="179"/>
      <c r="G22" s="179"/>
      <c r="H22" s="179"/>
      <c r="I22" s="179"/>
    </row>
    <row r="23" spans="1:9" ht="12.75">
      <c r="A23" s="2"/>
      <c r="B23" s="34" t="s">
        <v>26</v>
      </c>
      <c r="C23" s="43"/>
      <c r="D23" s="43"/>
      <c r="E23" s="43"/>
      <c r="F23" s="178" t="s">
        <v>40</v>
      </c>
      <c r="G23" s="178"/>
      <c r="H23" s="178"/>
      <c r="I23" s="178"/>
    </row>
    <row r="24" spans="1:9" ht="12.75">
      <c r="A24" s="2"/>
      <c r="B24" s="32" t="s">
        <v>27</v>
      </c>
      <c r="C24" s="32"/>
      <c r="D24" s="32"/>
      <c r="E24" s="32"/>
      <c r="F24" s="154" t="s">
        <v>41</v>
      </c>
      <c r="G24" s="154"/>
      <c r="H24" s="154"/>
      <c r="I24" s="154"/>
    </row>
    <row r="25" spans="1:9" ht="12.75">
      <c r="A25" s="2"/>
      <c r="B25" s="32"/>
      <c r="C25" s="2"/>
      <c r="D25" s="2"/>
      <c r="E25" s="2"/>
      <c r="F25" s="2"/>
      <c r="G25" s="2"/>
      <c r="H25" s="2"/>
      <c r="I25" s="2"/>
    </row>
    <row r="28" spans="3:6" ht="12.75">
      <c r="C28" s="44"/>
      <c r="D28" s="44"/>
      <c r="E28" s="44"/>
      <c r="F28" s="44"/>
    </row>
    <row r="29" spans="3:6" ht="12.75">
      <c r="C29" s="45"/>
      <c r="D29" s="45"/>
      <c r="E29" s="45"/>
      <c r="F29" s="45"/>
    </row>
  </sheetData>
  <sheetProtection/>
  <mergeCells count="16">
    <mergeCell ref="F24:I24"/>
    <mergeCell ref="J6:K6"/>
    <mergeCell ref="A8:I8"/>
    <mergeCell ref="A13:I13"/>
    <mergeCell ref="F23:I23"/>
    <mergeCell ref="F22:I22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H6:I6"/>
  </mergeCells>
  <printOptions horizontalCentered="1"/>
  <pageMargins left="0.7874015748031497" right="0.7874015748031497" top="1.7716535433070868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2020-12-28T17:27:47Z</cp:lastPrinted>
  <dcterms:created xsi:type="dcterms:W3CDTF">2020-05-18T11:04:04Z</dcterms:created>
  <dcterms:modified xsi:type="dcterms:W3CDTF">2020-12-28T17:29:08Z</dcterms:modified>
  <cp:category/>
  <cp:version/>
  <cp:contentType/>
  <cp:contentStatus/>
</cp:coreProperties>
</file>