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51" activeTab="6"/>
  </bookViews>
  <sheets>
    <sheet name="ADOLFO ULZEFER 01" sheetId="1" r:id="rId1"/>
    <sheet name="SA SO TRECHO 2" sheetId="2" r:id="rId2"/>
    <sheet name="ORÇ ANTONIO TRECHO 03" sheetId="3" r:id="rId3"/>
    <sheet name="SA TRECHO 4" sheetId="4" r:id="rId4"/>
    <sheet name="TRECHO 05" sheetId="5" r:id="rId5"/>
    <sheet name="TRECHO 06" sheetId="6" r:id="rId6"/>
    <sheet name="Orç total" sheetId="7" r:id="rId7"/>
    <sheet name="CRONO Fis. Fin." sheetId="8" r:id="rId8"/>
  </sheets>
  <externalReferences>
    <externalReference r:id="rId11"/>
  </externalReferences>
  <definedNames>
    <definedName name="_xlnm.Print_Area" localSheetId="0">'ADOLFO ULZEFER 01'!$A$1:$J$69</definedName>
    <definedName name="_xlnm.Print_Area" localSheetId="7">'CRONO Fis. Fin.'!$A$1:$P$247</definedName>
    <definedName name="_xlnm.Print_Area" localSheetId="2">'ORÇ ANTONIO TRECHO 03'!$A$1:$J$69</definedName>
    <definedName name="_xlnm.Print_Area" localSheetId="6">'Orç total'!$A$1:$J$70</definedName>
    <definedName name="_xlnm.Print_Area" localSheetId="1">'SA SO TRECHO 2'!$A$1:$J$69</definedName>
    <definedName name="_xlnm.Print_Area" localSheetId="3">'SA TRECHO 4'!$A$1:$J$69</definedName>
    <definedName name="_xlnm.Print_Area" localSheetId="4">'TRECHO 05'!$A$1:$J$68</definedName>
    <definedName name="_xlnm.Print_Area" localSheetId="5">'TRECHO 06'!$A$1:$J$68</definedName>
    <definedName name="_xlnm.Print_Titles" localSheetId="6">'Orç total'!$1:$9</definedName>
  </definedNames>
  <calcPr fullCalcOnLoad="1"/>
</workbook>
</file>

<file path=xl/sharedStrings.xml><?xml version="1.0" encoding="utf-8"?>
<sst xmlns="http://schemas.openxmlformats.org/spreadsheetml/2006/main" count="1168" uniqueCount="162">
  <si>
    <t>Item</t>
  </si>
  <si>
    <t>Qtd.</t>
  </si>
  <si>
    <t>1.2</t>
  </si>
  <si>
    <t>3.1</t>
  </si>
  <si>
    <t>Unid.</t>
  </si>
  <si>
    <t>INSTALAÇÕES</t>
  </si>
  <si>
    <t>1.1</t>
  </si>
  <si>
    <t>2.0</t>
  </si>
  <si>
    <t>MOVIMENTO DE TERRA</t>
  </si>
  <si>
    <t>PAVIMENTAÇÃO</t>
  </si>
  <si>
    <t>SERVIÇOS FINAIS E EVENTUAIS</t>
  </si>
  <si>
    <t>2.1</t>
  </si>
  <si>
    <t>2.2</t>
  </si>
  <si>
    <t>3.2</t>
  </si>
  <si>
    <t>3.3</t>
  </si>
  <si>
    <t>Material</t>
  </si>
  <si>
    <t>R$ TOTAL</t>
  </si>
  <si>
    <t>3.0</t>
  </si>
  <si>
    <t>4.0</t>
  </si>
  <si>
    <t>ORÇAMENTO QUANTITATIVO</t>
  </si>
  <si>
    <t>m</t>
  </si>
  <si>
    <t>unid</t>
  </si>
  <si>
    <t>5.1</t>
  </si>
  <si>
    <t>Prefeito Municipal</t>
  </si>
  <si>
    <t>Mão-de-     obra</t>
  </si>
  <si>
    <t>MICRODRENAGEM</t>
  </si>
  <si>
    <t>6.1</t>
  </si>
  <si>
    <t>6.2</t>
  </si>
  <si>
    <t>5.2</t>
  </si>
  <si>
    <t>m²</t>
  </si>
  <si>
    <r>
      <rPr>
        <b/>
        <sz val="10"/>
        <rFont val="Arial"/>
        <family val="2"/>
      </rPr>
      <t xml:space="preserve">Prefeitura: </t>
    </r>
    <r>
      <rPr>
        <sz val="10"/>
        <rFont val="Arial"/>
        <family val="2"/>
      </rPr>
      <t>Prefeitura Municipal de Entre-Ijuís</t>
    </r>
  </si>
  <si>
    <r>
      <rPr>
        <b/>
        <sz val="10"/>
        <rFont val="Arial"/>
        <family val="2"/>
      </rPr>
      <t xml:space="preserve">Município: </t>
    </r>
    <r>
      <rPr>
        <sz val="10"/>
        <rFont val="Arial"/>
        <family val="0"/>
      </rPr>
      <t>Entre-Ijuís</t>
    </r>
  </si>
  <si>
    <t>LUIS CARLOS FRANTZ</t>
  </si>
  <si>
    <t>Responsável Técnico</t>
  </si>
  <si>
    <t>4.2</t>
  </si>
  <si>
    <t>Mão-de-obra</t>
  </si>
  <si>
    <t>4.3</t>
  </si>
  <si>
    <t>6.3</t>
  </si>
  <si>
    <t>7.1</t>
  </si>
  <si>
    <t>7.2</t>
  </si>
  <si>
    <t>1.0</t>
  </si>
  <si>
    <t>TOTAL DO ITEM 7</t>
  </si>
  <si>
    <t>TOTAL DO ITEM  6</t>
  </si>
  <si>
    <t>TOTAL DO ITEM  1</t>
  </si>
  <si>
    <t>TOTAL DO ITEM  2</t>
  </si>
  <si>
    <t>TOTAL DO ITEM  3</t>
  </si>
  <si>
    <t>TOTAL DO ITEM  4</t>
  </si>
  <si>
    <t>TOTAL DO ITEM  5</t>
  </si>
  <si>
    <t>REFEÊNCIA:</t>
  </si>
  <si>
    <t>DATA BASE:</t>
  </si>
  <si>
    <t>DESCRIÇÃO DOS SERVIÇOS</t>
  </si>
  <si>
    <t>5.0</t>
  </si>
  <si>
    <t>6.0</t>
  </si>
  <si>
    <t>Total simples</t>
  </si>
  <si>
    <t>Total acumulado</t>
  </si>
  <si>
    <t>7.0</t>
  </si>
  <si>
    <t>REGULARIZAÇÃO NOS PASSEIOS</t>
  </si>
  <si>
    <t>6.4</t>
  </si>
  <si>
    <t>6.5</t>
  </si>
  <si>
    <t xml:space="preserve">CRONOGRAMA FÍSICO FINANCEIRO DOS CALÇAMENTOS </t>
  </si>
  <si>
    <t>%</t>
  </si>
  <si>
    <t>Valor</t>
  </si>
  <si>
    <t>Prefeitura: Prefeitura Municipal de Entre-Ijuís</t>
  </si>
  <si>
    <t>Município: Entre-Ijuís</t>
  </si>
  <si>
    <r>
      <t xml:space="preserve">Locação  de vias para pavimentação com nivelamento    </t>
    </r>
    <r>
      <rPr>
        <b/>
        <sz val="9"/>
        <rFont val="Arial"/>
        <family val="2"/>
      </rPr>
      <t>78472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</si>
  <si>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</si>
  <si>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</si>
  <si>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3</t>
    </r>
  </si>
  <si>
    <t>Materiais e serviços/ Código SINAPI</t>
  </si>
  <si>
    <r>
      <t xml:space="preserve">Tubos de concreto simples PS2 - MF; D = 0,40 m, com fornecimento e instalação </t>
    </r>
    <r>
      <rPr>
        <b/>
        <sz val="9"/>
        <rFont val="Arial"/>
        <family val="2"/>
      </rPr>
      <t>92210</t>
    </r>
  </si>
  <si>
    <r>
      <t xml:space="preserve">Tubo de concreto armado MF Ø 600 mm classe PA3 com fornecimento e instalação  </t>
    </r>
    <r>
      <rPr>
        <b/>
        <sz val="9"/>
        <rFont val="Arial"/>
        <family val="2"/>
      </rPr>
      <t xml:space="preserve"> 92221</t>
    </r>
  </si>
  <si>
    <t>NDESON</t>
  </si>
  <si>
    <t>DESON</t>
  </si>
  <si>
    <r>
      <t xml:space="preserve">Locação Topográfica da rede pluvial   </t>
    </r>
    <r>
      <rPr>
        <b/>
        <sz val="9"/>
        <rFont val="Arial"/>
        <family val="2"/>
      </rPr>
      <t>73610</t>
    </r>
  </si>
  <si>
    <r>
      <t xml:space="preserve">Tubo de concreto armado MF Ø 800 mm classe PA3 com fornecimento e instalação </t>
    </r>
    <r>
      <rPr>
        <b/>
        <sz val="9"/>
        <rFont val="Arial"/>
        <family val="2"/>
      </rPr>
      <t xml:space="preserve"> 92223</t>
    </r>
  </si>
  <si>
    <r>
      <t xml:space="preserve">Compactação mecânica de leito pavimentado (Pav. poliédrica) </t>
    </r>
    <r>
      <rPr>
        <b/>
        <sz val="9"/>
        <rFont val="Arial"/>
        <family val="2"/>
      </rPr>
      <t>74005/001</t>
    </r>
  </si>
  <si>
    <t>4.1</t>
  </si>
  <si>
    <t>4.4</t>
  </si>
  <si>
    <t>4.5</t>
  </si>
  <si>
    <t>4.6</t>
  </si>
  <si>
    <t>SINAPI DESON</t>
  </si>
  <si>
    <t>SINAPI NÃO DESON</t>
  </si>
  <si>
    <t>R$ UNIT</t>
  </si>
  <si>
    <t>R$ TOTAL DESON</t>
  </si>
  <si>
    <t>R$ TOTAL NÃO DESON</t>
  </si>
  <si>
    <r>
      <t xml:space="preserve">Pavimentação com pedras irregulares incluindo transporte   </t>
    </r>
    <r>
      <rPr>
        <b/>
        <sz val="9"/>
        <rFont val="Arial"/>
        <family val="2"/>
      </rPr>
      <t>4730  72843</t>
    </r>
  </si>
  <si>
    <r>
      <t xml:space="preserve">Pó de brita para rejunte com espalhamento e transporte   </t>
    </r>
    <r>
      <rPr>
        <b/>
        <sz val="9"/>
        <rFont val="Arial"/>
        <family val="2"/>
      </rPr>
      <t>4741  72843</t>
    </r>
  </si>
  <si>
    <r>
      <t xml:space="preserve">Lastro de brita nº 1, iclusive transporte,  lançamento e compactação </t>
    </r>
    <r>
      <rPr>
        <b/>
        <sz val="9"/>
        <rFont val="Arial"/>
        <family val="2"/>
      </rPr>
      <t xml:space="preserve"> 4718 +  72843</t>
    </r>
  </si>
  <si>
    <t>SINALIZAÇÃO VERTICAL</t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</si>
  <si>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74209/001</t>
    </r>
  </si>
  <si>
    <t xml:space="preserve">SINALIZAÇÃO </t>
  </si>
  <si>
    <t>5.1.1</t>
  </si>
  <si>
    <t>5.1.2</t>
  </si>
  <si>
    <t>5.1.3</t>
  </si>
  <si>
    <t>SINALIZAÇÃO HORIZONTAL</t>
  </si>
  <si>
    <t>5.2.1</t>
  </si>
  <si>
    <r>
      <t>Placa Tipo R19 de Regulamentação  de Velocidade maxima  admissível (V = 40 Km/H)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completa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Fornecimento e instalação</t>
    </r>
    <r>
      <rPr>
        <b/>
        <sz val="9"/>
        <rFont val="Arial"/>
        <family val="2"/>
      </rPr>
      <t xml:space="preserve"> composição</t>
    </r>
  </si>
  <si>
    <r>
      <t xml:space="preserve">Placa de Indicação de rua  (retangular 0,30x0,50m) completa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Fornecimento e instalação </t>
    </r>
    <r>
      <rPr>
        <b/>
        <sz val="9"/>
        <rFont val="Arial"/>
        <family val="2"/>
      </rPr>
      <t>composição</t>
    </r>
  </si>
  <si>
    <r>
      <t xml:space="preserve">Placa de Regulamentação - Tipo R1 Octogonal L = 25 cm (PARE) completa     Fornecimento e instalação </t>
    </r>
    <r>
      <rPr>
        <b/>
        <sz val="9"/>
        <rFont val="Arial"/>
        <family val="2"/>
      </rPr>
      <t>composição</t>
    </r>
  </si>
  <si>
    <r>
      <t xml:space="preserve">Regularização de passeio </t>
    </r>
    <r>
      <rPr>
        <b/>
        <sz val="9"/>
        <rFont val="Arial"/>
        <family val="2"/>
      </rPr>
      <t xml:space="preserve">  72961</t>
    </r>
  </si>
  <si>
    <r>
      <t xml:space="preserve">Concreto para piso FCK 15 MPa  (espessura = 7 cm) com lançamento e densamento </t>
    </r>
    <r>
      <rPr>
        <b/>
        <sz val="9"/>
        <rFont val="Arial"/>
        <family val="2"/>
      </rPr>
      <t>92873 + 1523</t>
    </r>
  </si>
  <si>
    <r>
      <t xml:space="preserve">Enrocamento com argamassa traço 1:4 com pedra de mão  </t>
    </r>
    <r>
      <rPr>
        <b/>
        <sz val="9"/>
        <rFont val="Arial"/>
        <family val="2"/>
      </rPr>
      <t xml:space="preserve"> 73611</t>
    </r>
  </si>
  <si>
    <t>4.7</t>
  </si>
  <si>
    <r>
      <t xml:space="preserve">Piso tátil e de alerta Fornecimento e instalação </t>
    </r>
    <r>
      <rPr>
        <b/>
        <sz val="9"/>
        <rFont val="Arial"/>
        <family val="2"/>
      </rPr>
      <t>38138</t>
    </r>
  </si>
  <si>
    <t xml:space="preserve">TOTAL GERAL + BDI </t>
  </si>
  <si>
    <r>
      <t xml:space="preserve">Fornecimento de argila de 1a camada 15cm  com transporte até 10Km   </t>
    </r>
    <r>
      <rPr>
        <b/>
        <sz val="9"/>
        <rFont val="Arial"/>
        <family val="2"/>
      </rPr>
      <t>6081</t>
    </r>
  </si>
  <si>
    <r>
      <t xml:space="preserve">Fornecimento de argila de 1a para assentamento da pedra - Camada 15cm  com transporte até 10Km      </t>
    </r>
    <r>
      <rPr>
        <b/>
        <sz val="9"/>
        <rFont val="Arial"/>
        <family val="2"/>
      </rPr>
      <t xml:space="preserve"> 6081</t>
    </r>
  </si>
  <si>
    <t>BRASIL ANTONIO SARTORI</t>
  </si>
  <si>
    <r>
      <t xml:space="preserve">Assentamento de meio-fio de concreto pré moldados dimensões 13x15x30x100 cm (face superior x face inferior x altura x comprimento) rejuntado com argamassa 1:4 (cimento:areia) incluindo escavação e reaterro  </t>
    </r>
    <r>
      <rPr>
        <b/>
        <sz val="9"/>
        <rFont val="Arial"/>
        <family val="2"/>
      </rPr>
      <t>94273</t>
    </r>
  </si>
  <si>
    <r>
      <t xml:space="preserve">Caixa coletora tipo boca de lobo em alevenaria de tijolo maciço 1 vez revestido com argamassa  1:4 cimento:areia, sobre base de concreto simples FCK = 10 Mpa,  incluindo a escavação e reaterro e tampa de concreto e grelha de ferro fundido simples com requadro carga maxima 12,5T (30x100Cm) E = 15mm assentada com argamassa 1:4  </t>
    </r>
    <r>
      <rPr>
        <b/>
        <sz val="9"/>
        <rFont val="Arial"/>
        <family val="2"/>
      </rPr>
      <t xml:space="preserve"> (Comp. 03)</t>
    </r>
  </si>
  <si>
    <r>
      <t>Berço de concreto para  tubo de concreto armado d= 40 cm para travessia (em 47 unidades)</t>
    </r>
    <r>
      <rPr>
        <b/>
        <sz val="9"/>
        <rFont val="Arial"/>
        <family val="2"/>
      </rPr>
      <t xml:space="preserve"> 74157/004  </t>
    </r>
  </si>
  <si>
    <t>SINAPI</t>
  </si>
  <si>
    <t>BDI</t>
  </si>
  <si>
    <t>Regularização do subleito   100576</t>
  </si>
  <si>
    <r>
      <t xml:space="preserve">Limpeza e varedura de vias   </t>
    </r>
    <r>
      <rPr>
        <b/>
        <sz val="9"/>
        <rFont val="Arial"/>
        <family val="2"/>
      </rPr>
      <t>99811</t>
    </r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</si>
  <si>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</si>
  <si>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</si>
  <si>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</t>
  </si>
  <si>
    <t xml:space="preserve">                           </t>
  </si>
  <si>
    <r>
      <t xml:space="preserve">Município: </t>
    </r>
    <r>
      <rPr>
        <sz val="10"/>
        <rFont val="Arial"/>
        <family val="0"/>
      </rPr>
      <t>Entre-Ijuís</t>
    </r>
  </si>
  <si>
    <r>
      <t xml:space="preserve">Regularização do subleito    </t>
    </r>
    <r>
      <rPr>
        <b/>
        <sz val="9"/>
        <rFont val="Arial"/>
        <family val="2"/>
      </rPr>
      <t>72961</t>
    </r>
  </si>
  <si>
    <r>
      <t xml:space="preserve">Limpeza e varedura de vias   </t>
    </r>
    <r>
      <rPr>
        <b/>
        <sz val="9"/>
        <rFont val="Arial"/>
        <family val="2"/>
      </rPr>
      <t>9537</t>
    </r>
  </si>
  <si>
    <r>
      <t>Trecho:</t>
    </r>
    <r>
      <rPr>
        <sz val="9"/>
        <rFont val="Arial"/>
        <family val="2"/>
      </rPr>
      <t xml:space="preserve"> RUA SANTO ANTONIO - </t>
    </r>
    <r>
      <rPr>
        <b/>
        <sz val="9"/>
        <rFont val="Arial"/>
        <family val="2"/>
      </rPr>
      <t xml:space="preserve">TRECHO 04 </t>
    </r>
  </si>
  <si>
    <r>
      <t>Trecho:</t>
    </r>
    <r>
      <rPr>
        <sz val="9"/>
        <rFont val="Arial"/>
        <family val="2"/>
      </rPr>
      <t xml:space="preserve"> RUAS FREDERICO BADE E GUSTAVO R. FILHO - </t>
    </r>
    <r>
      <rPr>
        <b/>
        <sz val="9"/>
        <rFont val="Arial"/>
        <family val="2"/>
      </rPr>
      <t xml:space="preserve">TRECHO 05 </t>
    </r>
  </si>
  <si>
    <r>
      <t xml:space="preserve">Locação Topográfica da rede pluvial   </t>
    </r>
    <r>
      <rPr>
        <b/>
        <sz val="9"/>
        <rFont val="Arial"/>
        <family val="2"/>
      </rPr>
      <t>99063</t>
    </r>
  </si>
  <si>
    <r>
      <t xml:space="preserve">BOCA DE LOBO EM ALVENARIA TIJOLO MACICO, REVESTIDA C/ ARGAMASSA DE CIMENTO E AREIA 1:3, SOBRE LASTRO DE CONCRETO 10CM E TAMPA DE CONCRETO ARMADO E GRELHA FF 30X90CM, 135KG,  ASSENTAMENTO DE ARGAMASSA CIMENTO/AREIA 1:4 - FORNECIMENTO E INSTALAÇÃO  </t>
    </r>
    <r>
      <rPr>
        <b/>
        <sz val="9"/>
        <rFont val="Arial"/>
        <family val="2"/>
      </rPr>
      <t>83659 + 83716</t>
    </r>
  </si>
  <si>
    <t>281,70</t>
  </si>
  <si>
    <t>292,01</t>
  </si>
  <si>
    <t>707,28</t>
  </si>
  <si>
    <t>762,02</t>
  </si>
  <si>
    <r>
      <t>Berço de concreto para  tubo de concreto armado d= 40 cm para travessia (em 21 unidades)</t>
    </r>
    <r>
      <rPr>
        <b/>
        <sz val="9"/>
        <rFont val="Arial"/>
        <family val="2"/>
      </rPr>
      <t xml:space="preserve"> 74157/004  </t>
    </r>
  </si>
  <si>
    <t>Entre-Ijuís, 23 de MARÇO de 2020</t>
  </si>
  <si>
    <t>TRECHO 1 - RUA ADOLFO ULZEFER</t>
  </si>
  <si>
    <t>5º MÊS</t>
  </si>
  <si>
    <t>6º MÊS</t>
  </si>
  <si>
    <r>
      <rPr>
        <b/>
        <sz val="9"/>
        <rFont val="Arial"/>
        <family val="2"/>
      </rPr>
      <t>Prefeitura:</t>
    </r>
    <r>
      <rPr>
        <sz val="9"/>
        <rFont val="Arial"/>
        <family val="2"/>
      </rPr>
      <t xml:space="preserve"> Prefeitura Municipal de Entre-Ijuís</t>
    </r>
  </si>
  <si>
    <t>Trecho:  RUA ADOLFO ULZEFER</t>
  </si>
  <si>
    <t xml:space="preserve">Trecho:  RUA SANTO ANTONIO </t>
  </si>
  <si>
    <t xml:space="preserve">TRECHO 3 - RUA SANTO ANTONIO </t>
  </si>
  <si>
    <t xml:space="preserve">TRECHO 4 - RUA SANTO ANTONIO </t>
  </si>
  <si>
    <r>
      <t xml:space="preserve">Trecho: </t>
    </r>
    <r>
      <rPr>
        <sz val="9"/>
        <rFont val="Arial"/>
        <family val="2"/>
      </rPr>
      <t xml:space="preserve">RUAS FREDERICO BADE  E SANTO ANOFRE - </t>
    </r>
    <r>
      <rPr>
        <b/>
        <sz val="9"/>
        <rFont val="Arial"/>
        <family val="2"/>
      </rPr>
      <t xml:space="preserve">TRECHO 02 </t>
    </r>
  </si>
  <si>
    <t xml:space="preserve">Trecho:  RUAS FREDERICO BADE E SANTO ONOFRE </t>
  </si>
  <si>
    <t>TRECHO 2 - RUAS FREDERICO BADE E SANTO ONOFRE</t>
  </si>
  <si>
    <t xml:space="preserve">TRECHO 5 - RUA FREDERICO BADE E GUSTAVO RADONS FILHO </t>
  </si>
  <si>
    <t xml:space="preserve">Trecho:  RUA FREDERICO BADE E GUSTAVO RADONS FILHO </t>
  </si>
  <si>
    <t>ORÇAMENTO QUANTITATIVO - TRECHO 06</t>
  </si>
  <si>
    <t>ORÇAMENTO QUANTITATIVO - TRECHO 05</t>
  </si>
  <si>
    <t>ORÇAMENTO QUANTITATIVO - TRECHO 02</t>
  </si>
  <si>
    <t>ORÇAMENTO QUANTITATIVO  - TRECHO 01</t>
  </si>
  <si>
    <r>
      <t>Trecho:  RUA ADOLFO ULZEFER</t>
    </r>
    <r>
      <rPr>
        <sz val="9"/>
        <rFont val="Arial"/>
        <family val="2"/>
      </rPr>
      <t xml:space="preserve">  - TRECHO 01</t>
    </r>
  </si>
  <si>
    <t xml:space="preserve">Trecho:  RUA SANTO ANTONIO - TRECHO 03 </t>
  </si>
  <si>
    <t>ORÇAMENTO QUANTITATIVO - TRECHO 03</t>
  </si>
  <si>
    <t>ORÇAMENTO QUANTITATIVO  - TRECHO 04</t>
  </si>
  <si>
    <r>
      <t>Trecho:    RUA EXPEDICIONÁRIO JOÃO D. ANTUNES CARDOSO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- TRECHO 06</t>
    </r>
  </si>
  <si>
    <t>Trecho:  RUA SANTO ANTONIO (Sequencia)</t>
  </si>
  <si>
    <t>TRECHOS 1, 2, 3, 4, 5 e 6</t>
  </si>
  <si>
    <t>TRECHO 6 - RUA EXPEDICIONÁRIO JOÃO DELFINO ANTUNES CARDOSO</t>
  </si>
  <si>
    <t>Trecho:  RUA EXPEDICIONÁRIO JOÃO DELFINO ANTUNES CARDOSO</t>
  </si>
  <si>
    <t>Trecho:  Trechos 1, 2, 3, 4, 5 e 6</t>
  </si>
  <si>
    <r>
      <t>Obra</t>
    </r>
    <r>
      <rPr>
        <sz val="9"/>
        <rFont val="Arial"/>
        <family val="2"/>
      </rPr>
      <t>: Pavimentação com pedras irregulares de basalto, assentamento de meio-fio  e drenagem</t>
    </r>
  </si>
  <si>
    <t>REFERÊNCIA:</t>
  </si>
  <si>
    <r>
      <t xml:space="preserve">Trechos: </t>
    </r>
    <r>
      <rPr>
        <sz val="9"/>
        <rFont val="Arial"/>
        <family val="2"/>
      </rPr>
      <t>RUAS  ADOLFO ULZEFER, FREDERICO BADE, SANTO ANOFRE E  SANTO ANTÔNIO, GUSTAVO RADONS FILHO e EXPEDICIONÁRIO JOÃO DELFINO ANTUNES CARDOSO</t>
    </r>
  </si>
</sst>
</file>

<file path=xl/styles.xml><?xml version="1.0" encoding="utf-8"?>
<styleSheet xmlns="http://schemas.openxmlformats.org/spreadsheetml/2006/main">
  <numFmts count="4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[$€]* #,##0.00_);_([$€]* \(#,##0.00\);_([$€]* &quot;-&quot;??_);_(@_)"/>
    <numFmt numFmtId="179" formatCode="[$-416]dddd\,\ d&quot; de &quot;mmmm&quot; de &quot;yyyy"/>
    <numFmt numFmtId="180" formatCode="0\ &quot;MÊS&quot;"/>
    <numFmt numFmtId="181" formatCode="0\ &quot;ºMÊS&quot;"/>
    <numFmt numFmtId="182" formatCode="0\º\ &quot;MÊS&quot;"/>
    <numFmt numFmtId="183" formatCode="#,##0.0000"/>
    <numFmt numFmtId="184" formatCode="&quot;Trecho&quot;"/>
    <numFmt numFmtId="185" formatCode="&quot;Trecho&quot;0"/>
    <numFmt numFmtId="186" formatCode="0.0000"/>
    <numFmt numFmtId="187" formatCode="0.000"/>
    <numFmt numFmtId="188" formatCode="0.00000"/>
    <numFmt numFmtId="189" formatCode="0.000000"/>
    <numFmt numFmtId="190" formatCode="0.0"/>
    <numFmt numFmtId="191" formatCode="#,##0.0"/>
    <numFmt numFmtId="192" formatCode="#,##0.000"/>
    <numFmt numFmtId="193" formatCode="#,##0.00000"/>
    <numFmt numFmtId="194" formatCode="#,##0.000000"/>
    <numFmt numFmtId="195" formatCode="#,##0.0000000"/>
    <numFmt numFmtId="196" formatCode="#,##0.00000000"/>
    <numFmt numFmtId="197" formatCode="0.0000000"/>
    <numFmt numFmtId="198" formatCode="0.00000000"/>
    <numFmt numFmtId="199" formatCode="0.000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"/>
      <family val="0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double"/>
      <top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1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2" fontId="1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4" fontId="23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/>
      <protection locked="0"/>
    </xf>
    <xf numFmtId="9" fontId="23" fillId="0" borderId="11" xfId="0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24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justify"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>
      <alignment horizontal="center" vertical="center"/>
    </xf>
    <xf numFmtId="4" fontId="25" fillId="24" borderId="17" xfId="0" applyNumberFormat="1" applyFont="1" applyFill="1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4" fontId="23" fillId="24" borderId="17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justify" vertical="center" wrapText="1"/>
    </xf>
    <xf numFmtId="4" fontId="24" fillId="24" borderId="17" xfId="0" applyNumberFormat="1" applyFont="1" applyFill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justify" vertical="center"/>
    </xf>
    <xf numFmtId="2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0" fontId="23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/>
    </xf>
    <xf numFmtId="0" fontId="23" fillId="0" borderId="17" xfId="0" applyFont="1" applyFill="1" applyBorder="1" applyAlignment="1">
      <alignment horizontal="left" vertical="center"/>
    </xf>
    <xf numFmtId="4" fontId="24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 wrapText="1"/>
    </xf>
    <xf numFmtId="2" fontId="23" fillId="24" borderId="17" xfId="0" applyNumberFormat="1" applyFont="1" applyFill="1" applyBorder="1" applyAlignment="1">
      <alignment horizontal="center" vertical="center" wrapText="1"/>
    </xf>
    <xf numFmtId="4" fontId="23" fillId="24" borderId="17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3" fillId="0" borderId="17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25" fillId="0" borderId="17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justify" vertical="center" wrapText="1"/>
    </xf>
    <xf numFmtId="2" fontId="23" fillId="0" borderId="17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/>
    </xf>
    <xf numFmtId="4" fontId="24" fillId="24" borderId="17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25" borderId="2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24" borderId="17" xfId="0" applyNumberFormat="1" applyFont="1" applyFill="1" applyBorder="1" applyAlignment="1">
      <alignment horizontal="center" vertical="center" wrapText="1"/>
    </xf>
    <xf numFmtId="4" fontId="23" fillId="24" borderId="17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24" borderId="17" xfId="0" applyNumberFormat="1" applyFont="1" applyFill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 wrapText="1"/>
    </xf>
    <xf numFmtId="0" fontId="23" fillId="0" borderId="0" xfId="0" applyFont="1" applyAlignment="1">
      <alignment wrapText="1"/>
    </xf>
    <xf numFmtId="4" fontId="33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82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vertical="center"/>
    </xf>
    <xf numFmtId="4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25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27" xfId="0" applyNumberFormat="1" applyFont="1" applyFill="1" applyBorder="1" applyAlignment="1">
      <alignment horizontal="center" vertical="center" wrapText="1"/>
    </xf>
    <xf numFmtId="4" fontId="23" fillId="0" borderId="2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3" fillId="0" borderId="11" xfId="0" applyNumberFormat="1" applyFont="1" applyFill="1" applyBorder="1" applyAlignment="1">
      <alignment horizontal="center" vertical="center"/>
    </xf>
    <xf numFmtId="191" fontId="23" fillId="0" borderId="1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wrapText="1"/>
    </xf>
    <xf numFmtId="0" fontId="23" fillId="0" borderId="17" xfId="0" applyFont="1" applyBorder="1" applyAlignment="1">
      <alignment horizontal="justify" vertical="center"/>
    </xf>
    <xf numFmtId="0" fontId="23" fillId="0" borderId="17" xfId="0" applyFont="1" applyBorder="1" applyAlignment="1">
      <alignment horizontal="left" vertical="center" wrapText="1"/>
    </xf>
    <xf numFmtId="196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24" fillId="0" borderId="29" xfId="0" applyFont="1" applyBorder="1" applyAlignment="1">
      <alignment horizontal="center" vertical="center"/>
    </xf>
    <xf numFmtId="182" fontId="23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29" xfId="0" applyFont="1" applyBorder="1" applyAlignment="1">
      <alignment vertical="center"/>
    </xf>
    <xf numFmtId="4" fontId="24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Border="1" applyAlignment="1" applyProtection="1">
      <alignment horizontal="center"/>
      <protection locked="0"/>
    </xf>
    <xf numFmtId="0" fontId="19" fillId="0" borderId="3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9" fillId="0" borderId="34" xfId="0" applyFont="1" applyFill="1" applyBorder="1" applyAlignment="1">
      <alignment/>
    </xf>
    <xf numFmtId="4" fontId="18" fillId="0" borderId="34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/>
    </xf>
    <xf numFmtId="4" fontId="23" fillId="0" borderId="3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center" vertical="center"/>
    </xf>
    <xf numFmtId="17" fontId="18" fillId="0" borderId="13" xfId="0" applyNumberFormat="1" applyFont="1" applyBorder="1" applyAlignment="1">
      <alignment horizontal="center" vertical="center"/>
    </xf>
    <xf numFmtId="17" fontId="18" fillId="0" borderId="16" xfId="0" applyNumberFormat="1" applyFont="1" applyBorder="1" applyAlignment="1">
      <alignment horizontal="center" vertical="center"/>
    </xf>
    <xf numFmtId="17" fontId="18" fillId="0" borderId="10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 vertical="center" textRotation="90"/>
    </xf>
    <xf numFmtId="0" fontId="24" fillId="0" borderId="39" xfId="0" applyFont="1" applyBorder="1" applyAlignment="1">
      <alignment horizontal="center" vertical="center" textRotation="90"/>
    </xf>
    <xf numFmtId="0" fontId="24" fillId="0" borderId="18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38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23" fillId="0" borderId="4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4" fillId="16" borderId="46" xfId="0" applyFont="1" applyFill="1" applyBorder="1" applyAlignment="1">
      <alignment horizontal="center"/>
    </xf>
    <xf numFmtId="0" fontId="24" fillId="16" borderId="47" xfId="0" applyFont="1" applyFill="1" applyBorder="1" applyAlignment="1">
      <alignment horizontal="center"/>
    </xf>
    <xf numFmtId="0" fontId="24" fillId="16" borderId="48" xfId="0" applyFont="1" applyFill="1" applyBorder="1" applyAlignment="1">
      <alignment horizont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82" fontId="24" fillId="0" borderId="50" xfId="0" applyNumberFormat="1" applyFont="1" applyBorder="1" applyAlignment="1">
      <alignment horizontal="center" vertical="center"/>
    </xf>
    <xf numFmtId="182" fontId="24" fillId="0" borderId="5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24" fillId="0" borderId="56" xfId="0" applyFont="1" applyBorder="1" applyAlignment="1">
      <alignment horizontal="left"/>
    </xf>
    <xf numFmtId="0" fontId="24" fillId="0" borderId="57" xfId="0" applyFont="1" applyBorder="1" applyAlignment="1">
      <alignment horizontal="left"/>
    </xf>
    <xf numFmtId="0" fontId="24" fillId="0" borderId="55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\Prefeitura%20Entre-%20Ijuiz\3%20milhoes\ORC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_DALILA asfa"/>
      <sheetName val="ORÇA-DALILA calça"/>
      <sheetName val="ARARE"/>
      <sheetName val="BARON"/>
      <sheetName val="CHIQUITO"/>
      <sheetName val="JOAO CASSEL"/>
      <sheetName val="CLARISSE"/>
      <sheetName val="ADELMO"/>
      <sheetName val="paulo suliman"/>
      <sheetName val="SÃO JOAQUIM"/>
      <sheetName val="DEMETRIO"/>
      <sheetName val="manuel"/>
      <sheetName val="ALFREDO"/>
      <sheetName val="CRONO ASFALTO"/>
      <sheetName val="Plan1"/>
      <sheetName val="CRONO GLOBAL"/>
    </sheetNames>
    <sheetDataSet>
      <sheetData sheetId="1">
        <row r="9">
          <cell r="B9" t="str">
            <v>INSTALAÇÕES</v>
          </cell>
        </row>
        <row r="14">
          <cell r="B14" t="str">
            <v>MOVIMENTO DE TERRA</v>
          </cell>
        </row>
        <row r="20">
          <cell r="B20" t="str">
            <v>PAVIMENTAÇÃO</v>
          </cell>
        </row>
        <row r="26">
          <cell r="B26" t="str">
            <v>MICRODRENAGEM</v>
          </cell>
        </row>
        <row r="37">
          <cell r="B37" t="str">
            <v>SINALIZAÇÃO</v>
          </cell>
        </row>
        <row r="43">
          <cell r="B43" t="str">
            <v>REGULARIZAÇÃO NOS PASSEIOS</v>
          </cell>
        </row>
        <row r="51">
          <cell r="B51" t="str">
            <v>SERVIÇOS FINAIS E EVENTUAIS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">
      <selection activeCell="I58" sqref="I58"/>
    </sheetView>
  </sheetViews>
  <sheetFormatPr defaultColWidth="9.140625" defaultRowHeight="12.75"/>
  <cols>
    <col min="1" max="1" width="4.8515625" style="0" customWidth="1"/>
    <col min="2" max="2" width="38.7109375" style="0" customWidth="1"/>
    <col min="13" max="13" width="9.140625" style="105" customWidth="1"/>
  </cols>
  <sheetData>
    <row r="1" spans="1:10" ht="16.5" thickBot="1" thickTop="1">
      <c r="A1" s="245" t="s">
        <v>148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3.5" thickTop="1">
      <c r="A2" s="19"/>
      <c r="B2" s="248" t="s">
        <v>30</v>
      </c>
      <c r="C2" s="248"/>
      <c r="D2" s="248"/>
      <c r="E2" s="248"/>
      <c r="F2" s="248"/>
      <c r="G2" s="248"/>
      <c r="H2" s="248"/>
      <c r="I2" s="248"/>
      <c r="J2" s="249"/>
    </row>
    <row r="3" spans="1:10" ht="13.5" thickBot="1">
      <c r="A3" s="18"/>
      <c r="B3" s="250" t="s">
        <v>159</v>
      </c>
      <c r="C3" s="250"/>
      <c r="D3" s="250"/>
      <c r="E3" s="250"/>
      <c r="F3" s="250"/>
      <c r="G3" s="250"/>
      <c r="H3" s="250"/>
      <c r="I3" s="250"/>
      <c r="J3" s="251"/>
    </row>
    <row r="4" spans="1:10" ht="13.5" thickTop="1">
      <c r="A4" s="19"/>
      <c r="B4" s="252" t="s">
        <v>149</v>
      </c>
      <c r="C4" s="252"/>
      <c r="D4" s="252"/>
      <c r="E4" s="253"/>
      <c r="F4" s="254" t="s">
        <v>48</v>
      </c>
      <c r="G4" s="255"/>
      <c r="H4" s="256" t="s">
        <v>49</v>
      </c>
      <c r="I4" s="257"/>
      <c r="J4" s="258"/>
    </row>
    <row r="5" spans="1:10" ht="13.5" thickBot="1">
      <c r="A5" s="20"/>
      <c r="B5" s="21" t="s">
        <v>31</v>
      </c>
      <c r="C5" s="1"/>
      <c r="D5" s="27"/>
      <c r="E5" s="27"/>
      <c r="F5" s="226" t="s">
        <v>111</v>
      </c>
      <c r="G5" s="227"/>
      <c r="H5" s="226">
        <v>43831</v>
      </c>
      <c r="I5" s="228"/>
      <c r="J5" s="227"/>
    </row>
    <row r="6" spans="1:10" ht="14.25" thickBot="1" thickTop="1">
      <c r="A6" s="40"/>
      <c r="B6" s="41"/>
      <c r="C6" s="1"/>
      <c r="D6" s="27"/>
      <c r="E6" s="27" t="s">
        <v>112</v>
      </c>
      <c r="F6" s="27">
        <v>1.2423</v>
      </c>
      <c r="G6" s="27"/>
      <c r="H6" s="27"/>
      <c r="I6" s="27"/>
      <c r="J6" s="84"/>
    </row>
    <row r="7" spans="1:10" ht="14.25" thickBot="1" thickTop="1">
      <c r="A7" s="242" t="s">
        <v>0</v>
      </c>
      <c r="B7" s="232" t="s">
        <v>68</v>
      </c>
      <c r="C7" s="232" t="s">
        <v>4</v>
      </c>
      <c r="D7" s="232" t="s">
        <v>1</v>
      </c>
      <c r="E7" s="229" t="s">
        <v>81</v>
      </c>
      <c r="F7" s="230"/>
      <c r="G7" s="231" t="s">
        <v>80</v>
      </c>
      <c r="H7" s="232"/>
      <c r="I7" s="233" t="s">
        <v>84</v>
      </c>
      <c r="J7" s="233" t="s">
        <v>83</v>
      </c>
    </row>
    <row r="8" spans="1:10" ht="14.25" thickBot="1" thickTop="1">
      <c r="A8" s="243"/>
      <c r="B8" s="236"/>
      <c r="C8" s="236"/>
      <c r="D8" s="236"/>
      <c r="E8" s="37" t="s">
        <v>82</v>
      </c>
      <c r="F8" s="37" t="s">
        <v>82</v>
      </c>
      <c r="G8" s="37" t="s">
        <v>82</v>
      </c>
      <c r="H8" s="37" t="s">
        <v>82</v>
      </c>
      <c r="I8" s="234"/>
      <c r="J8" s="234"/>
    </row>
    <row r="9" spans="1:10" ht="25.5" thickBot="1" thickTop="1">
      <c r="A9" s="244"/>
      <c r="B9" s="237"/>
      <c r="C9" s="237"/>
      <c r="D9" s="237"/>
      <c r="E9" s="38" t="s">
        <v>35</v>
      </c>
      <c r="F9" s="39" t="s">
        <v>15</v>
      </c>
      <c r="G9" s="36" t="s">
        <v>24</v>
      </c>
      <c r="H9" s="36" t="s">
        <v>15</v>
      </c>
      <c r="I9" s="235"/>
      <c r="J9" s="235"/>
    </row>
    <row r="10" spans="1:10" ht="14.25" thickBot="1" thickTop="1">
      <c r="A10" s="24" t="s">
        <v>40</v>
      </c>
      <c r="B10" s="42" t="s">
        <v>5</v>
      </c>
      <c r="C10" s="43"/>
      <c r="D10" s="43"/>
      <c r="E10" s="44"/>
      <c r="F10" s="44"/>
      <c r="G10" s="44"/>
      <c r="H10" s="44"/>
      <c r="I10" s="45"/>
      <c r="J10" s="85"/>
    </row>
    <row r="11" spans="1:13" ht="28.5" customHeight="1" thickBot="1" thickTop="1">
      <c r="A11" s="46" t="s">
        <v>6</v>
      </c>
      <c r="B11" s="47" t="s">
        <v>64</v>
      </c>
      <c r="C11" s="46" t="s">
        <v>65</v>
      </c>
      <c r="D11" s="48">
        <v>511</v>
      </c>
      <c r="E11" s="86">
        <f>M11*F6</f>
        <v>0.459651</v>
      </c>
      <c r="F11" s="51"/>
      <c r="G11" s="51"/>
      <c r="H11" s="51"/>
      <c r="I11" s="51">
        <f>TRUNC(E11*D11,2)</f>
        <v>234.88</v>
      </c>
      <c r="J11" s="96"/>
      <c r="L11" s="26">
        <v>0.33</v>
      </c>
      <c r="M11" s="106">
        <v>0.37</v>
      </c>
    </row>
    <row r="12" spans="1:18" ht="27.75" customHeight="1" thickBot="1" thickTop="1">
      <c r="A12" s="52" t="s">
        <v>2</v>
      </c>
      <c r="B12" s="53" t="s">
        <v>89</v>
      </c>
      <c r="C12" s="52" t="s">
        <v>65</v>
      </c>
      <c r="D12" s="54">
        <v>2</v>
      </c>
      <c r="E12" s="86">
        <f>M12*F6*0.3</f>
        <v>140.0978979</v>
      </c>
      <c r="F12" s="61">
        <f>M12*F6*0.7</f>
        <v>326.8950951</v>
      </c>
      <c r="G12" s="51"/>
      <c r="H12" s="51"/>
      <c r="I12" s="51">
        <f>TRUNC((E12+F12)*D12,2)</f>
        <v>933.98</v>
      </c>
      <c r="J12" s="96"/>
      <c r="L12">
        <v>370.19</v>
      </c>
      <c r="M12" s="180">
        <v>375.91</v>
      </c>
      <c r="Q12">
        <v>370.19</v>
      </c>
      <c r="R12">
        <v>375.91</v>
      </c>
    </row>
    <row r="13" spans="1:13" ht="14.25" thickBot="1" thickTop="1">
      <c r="A13" s="52"/>
      <c r="B13" s="37" t="s">
        <v>43</v>
      </c>
      <c r="C13" s="52"/>
      <c r="D13" s="54"/>
      <c r="E13" s="87"/>
      <c r="F13" s="61"/>
      <c r="G13" s="56"/>
      <c r="H13" s="56"/>
      <c r="I13" s="57">
        <f>SUM(I11:I12)</f>
        <v>1168.8600000000001</v>
      </c>
      <c r="J13" s="97"/>
      <c r="L13" s="26"/>
      <c r="M13" s="106"/>
    </row>
    <row r="14" spans="1:13" ht="14.25" thickBot="1" thickTop="1">
      <c r="A14" s="52"/>
      <c r="B14" s="58"/>
      <c r="C14" s="52"/>
      <c r="D14" s="54"/>
      <c r="E14" s="87"/>
      <c r="F14" s="61"/>
      <c r="G14" s="56"/>
      <c r="H14" s="56"/>
      <c r="I14" s="57"/>
      <c r="J14" s="96"/>
      <c r="L14" s="26"/>
      <c r="M14" s="106"/>
    </row>
    <row r="15" spans="1:13" ht="14.25" thickBot="1" thickTop="1">
      <c r="A15" s="37" t="s">
        <v>7</v>
      </c>
      <c r="B15" s="59" t="s">
        <v>8</v>
      </c>
      <c r="C15" s="60"/>
      <c r="D15" s="54"/>
      <c r="E15" s="87"/>
      <c r="F15" s="61"/>
      <c r="G15" s="61"/>
      <c r="H15" s="61"/>
      <c r="I15" s="62"/>
      <c r="J15" s="96"/>
      <c r="L15" s="26"/>
      <c r="M15" s="106"/>
    </row>
    <row r="16" spans="1:13" ht="16.5" customHeight="1" thickBot="1" thickTop="1">
      <c r="A16" s="46" t="s">
        <v>11</v>
      </c>
      <c r="B16" s="63" t="s">
        <v>113</v>
      </c>
      <c r="C16" s="64" t="s">
        <v>29</v>
      </c>
      <c r="D16" s="48">
        <f>D11</f>
        <v>511</v>
      </c>
      <c r="E16" s="86">
        <f>M16*F6*0.3</f>
        <v>0.5627618999999999</v>
      </c>
      <c r="F16" s="61">
        <f>M16*F6*0.7</f>
        <v>1.3131110999999998</v>
      </c>
      <c r="G16" s="51"/>
      <c r="H16" s="179"/>
      <c r="I16" s="178">
        <f>TRUNC((E16+F16)*D16,2)</f>
        <v>958.57</v>
      </c>
      <c r="J16" s="98"/>
      <c r="L16" s="26">
        <v>1.41</v>
      </c>
      <c r="M16" s="106">
        <v>1.51</v>
      </c>
    </row>
    <row r="17" spans="1:13" s="108" customFormat="1" ht="38.25" customHeight="1" thickBot="1" thickTop="1">
      <c r="A17" s="52" t="s">
        <v>12</v>
      </c>
      <c r="B17" s="65" t="s">
        <v>106</v>
      </c>
      <c r="C17" s="52" t="s">
        <v>66</v>
      </c>
      <c r="D17" s="54">
        <f>D11*0.15</f>
        <v>76.64999999999999</v>
      </c>
      <c r="E17" s="86">
        <f>M17*F6*0.3</f>
        <v>10.5322194</v>
      </c>
      <c r="F17" s="61">
        <f>M17*0.7*F6</f>
        <v>24.5751786</v>
      </c>
      <c r="G17" s="51"/>
      <c r="H17" s="179"/>
      <c r="I17" s="178">
        <f>TRUNC((E17+F17)*D17,2)</f>
        <v>2690.98</v>
      </c>
      <c r="J17" s="98"/>
      <c r="L17" s="109">
        <v>28.26</v>
      </c>
      <c r="M17" s="106">
        <v>28.26</v>
      </c>
    </row>
    <row r="18" spans="1:13" ht="14.25" thickBot="1" thickTop="1">
      <c r="A18" s="52"/>
      <c r="B18" s="37" t="s">
        <v>44</v>
      </c>
      <c r="C18" s="52"/>
      <c r="D18" s="54"/>
      <c r="E18" s="88"/>
      <c r="F18" s="88"/>
      <c r="G18" s="56"/>
      <c r="H18" s="56"/>
      <c r="I18" s="57">
        <f>SUM(I16:I17)</f>
        <v>3649.55</v>
      </c>
      <c r="J18" s="97"/>
      <c r="L18" s="26"/>
      <c r="M18" s="106"/>
    </row>
    <row r="19" spans="1:10" ht="14.25" thickBot="1" thickTop="1">
      <c r="A19" s="52"/>
      <c r="B19" s="58"/>
      <c r="C19" s="52"/>
      <c r="D19" s="54"/>
      <c r="E19" s="88"/>
      <c r="F19" s="88"/>
      <c r="G19" s="66"/>
      <c r="H19" s="66"/>
      <c r="I19" s="67"/>
      <c r="J19" s="96"/>
    </row>
    <row r="20" spans="1:10" ht="14.25" thickBot="1" thickTop="1">
      <c r="A20" s="37" t="s">
        <v>17</v>
      </c>
      <c r="B20" s="59" t="s">
        <v>9</v>
      </c>
      <c r="C20" s="60"/>
      <c r="D20" s="54"/>
      <c r="E20" s="87"/>
      <c r="F20" s="61"/>
      <c r="G20" s="61"/>
      <c r="H20" s="61"/>
      <c r="I20" s="62"/>
      <c r="J20" s="96"/>
    </row>
    <row r="21" spans="1:10" ht="33" customHeight="1" thickBot="1" thickTop="1">
      <c r="A21" s="52" t="s">
        <v>3</v>
      </c>
      <c r="B21" s="68" t="s">
        <v>85</v>
      </c>
      <c r="C21" s="52" t="s">
        <v>65</v>
      </c>
      <c r="D21" s="54">
        <f>D11</f>
        <v>511</v>
      </c>
      <c r="E21" s="87">
        <v>5.33</v>
      </c>
      <c r="F21" s="61">
        <v>17.77</v>
      </c>
      <c r="G21" s="51"/>
      <c r="H21" s="51"/>
      <c r="I21" s="51">
        <f>TRUNC((E21+F21)*D21,2)</f>
        <v>11804.1</v>
      </c>
      <c r="J21" s="98"/>
    </row>
    <row r="22" spans="1:10" ht="33" customHeight="1" thickBot="1" thickTop="1">
      <c r="A22" s="52" t="s">
        <v>13</v>
      </c>
      <c r="B22" s="68" t="s">
        <v>86</v>
      </c>
      <c r="C22" s="52" t="s">
        <v>66</v>
      </c>
      <c r="D22" s="54">
        <f>D11*0.02</f>
        <v>10.22</v>
      </c>
      <c r="E22" s="73">
        <v>16.72</v>
      </c>
      <c r="F22" s="62">
        <v>95.97</v>
      </c>
      <c r="G22" s="51"/>
      <c r="H22" s="51"/>
      <c r="I22" s="51">
        <f>TRUNC((E22+F22)*D22,2)</f>
        <v>1151.69</v>
      </c>
      <c r="J22" s="98"/>
    </row>
    <row r="23" spans="1:13" ht="66.75" customHeight="1" thickBot="1" thickTop="1">
      <c r="A23" s="52" t="s">
        <v>14</v>
      </c>
      <c r="B23" s="65" t="s">
        <v>108</v>
      </c>
      <c r="C23" s="52" t="s">
        <v>20</v>
      </c>
      <c r="D23" s="54">
        <v>174</v>
      </c>
      <c r="E23" s="86">
        <f>M23*F6*0.3</f>
        <v>14.4752796</v>
      </c>
      <c r="F23" s="61">
        <f>M23*F6*0.7</f>
        <v>33.7756524</v>
      </c>
      <c r="G23" s="51"/>
      <c r="H23" s="51"/>
      <c r="I23" s="51">
        <f>TRUNC((E23+F23)*D23,2)</f>
        <v>8395.66</v>
      </c>
      <c r="J23" s="98"/>
      <c r="L23" s="26">
        <v>37.26</v>
      </c>
      <c r="M23" s="106">
        <v>38.84</v>
      </c>
    </row>
    <row r="24" spans="1:10" ht="14.25" thickBot="1" thickTop="1">
      <c r="A24" s="71"/>
      <c r="B24" s="37" t="s">
        <v>45</v>
      </c>
      <c r="C24" s="71"/>
      <c r="D24" s="72"/>
      <c r="E24" s="73"/>
      <c r="F24" s="62"/>
      <c r="G24" s="56"/>
      <c r="H24" s="56"/>
      <c r="I24" s="56">
        <f>SUM(I21:I23)</f>
        <v>21351.45</v>
      </c>
      <c r="J24" s="99"/>
    </row>
    <row r="25" spans="1:10" ht="14.25" thickBot="1" thickTop="1">
      <c r="A25" s="71"/>
      <c r="B25" s="74"/>
      <c r="C25" s="71"/>
      <c r="D25" s="72"/>
      <c r="E25" s="73"/>
      <c r="F25" s="62"/>
      <c r="G25" s="57"/>
      <c r="H25" s="57"/>
      <c r="I25" s="57"/>
      <c r="J25" s="100"/>
    </row>
    <row r="26" spans="1:10" ht="14.25" thickBot="1" thickTop="1">
      <c r="A26" s="37" t="s">
        <v>18</v>
      </c>
      <c r="B26" s="59" t="s">
        <v>25</v>
      </c>
      <c r="C26" s="75"/>
      <c r="D26" s="76"/>
      <c r="E26" s="73"/>
      <c r="F26" s="62"/>
      <c r="G26" s="62"/>
      <c r="H26" s="62"/>
      <c r="I26" s="62"/>
      <c r="J26" s="100"/>
    </row>
    <row r="27" spans="1:10" ht="14.25" thickBot="1" thickTop="1">
      <c r="A27" s="52" t="s">
        <v>76</v>
      </c>
      <c r="B27" s="77" t="s">
        <v>73</v>
      </c>
      <c r="C27" s="52" t="s">
        <v>20</v>
      </c>
      <c r="D27" s="54"/>
      <c r="E27" s="86"/>
      <c r="F27" s="61"/>
      <c r="G27" s="51"/>
      <c r="H27" s="51"/>
      <c r="I27" s="51"/>
      <c r="J27" s="98"/>
    </row>
    <row r="28" spans="1:10" ht="27" customHeight="1" thickBot="1" thickTop="1">
      <c r="A28" s="52" t="s">
        <v>34</v>
      </c>
      <c r="B28" s="78" t="s">
        <v>69</v>
      </c>
      <c r="C28" s="52" t="s">
        <v>20</v>
      </c>
      <c r="D28" s="54"/>
      <c r="E28" s="86"/>
      <c r="F28" s="61"/>
      <c r="G28" s="51"/>
      <c r="H28" s="51"/>
      <c r="I28" s="51"/>
      <c r="J28" s="98"/>
    </row>
    <row r="29" spans="1:10" ht="25.5" customHeight="1" thickBot="1" thickTop="1">
      <c r="A29" s="52" t="s">
        <v>36</v>
      </c>
      <c r="B29" s="78" t="s">
        <v>70</v>
      </c>
      <c r="C29" s="52" t="s">
        <v>20</v>
      </c>
      <c r="D29" s="93"/>
      <c r="E29" s="49"/>
      <c r="F29" s="55"/>
      <c r="G29" s="51"/>
      <c r="H29" s="51"/>
      <c r="I29" s="51"/>
      <c r="J29" s="98"/>
    </row>
    <row r="30" spans="1:10" ht="29.25" customHeight="1" thickBot="1" thickTop="1">
      <c r="A30" s="52" t="s">
        <v>77</v>
      </c>
      <c r="B30" s="78" t="s">
        <v>74</v>
      </c>
      <c r="C30" s="52" t="s">
        <v>20</v>
      </c>
      <c r="D30" s="93"/>
      <c r="E30" s="49"/>
      <c r="F30" s="55"/>
      <c r="G30" s="51"/>
      <c r="H30" s="51"/>
      <c r="I30" s="51"/>
      <c r="J30" s="98"/>
    </row>
    <row r="31" spans="1:10" ht="32.25" customHeight="1" thickBot="1" thickTop="1">
      <c r="A31" s="46" t="s">
        <v>78</v>
      </c>
      <c r="B31" s="79" t="s">
        <v>87</v>
      </c>
      <c r="C31" s="52" t="s">
        <v>66</v>
      </c>
      <c r="D31" s="54"/>
      <c r="E31" s="86"/>
      <c r="F31" s="61"/>
      <c r="G31" s="51"/>
      <c r="H31" s="51"/>
      <c r="I31" s="51"/>
      <c r="J31" s="98"/>
    </row>
    <row r="32" spans="1:10" ht="38.25" customHeight="1" thickBot="1" thickTop="1">
      <c r="A32" s="52" t="s">
        <v>79</v>
      </c>
      <c r="B32" s="65" t="s">
        <v>110</v>
      </c>
      <c r="C32" s="52" t="s">
        <v>66</v>
      </c>
      <c r="D32" s="54"/>
      <c r="E32" s="86"/>
      <c r="F32" s="61"/>
      <c r="G32" s="51"/>
      <c r="H32" s="51"/>
      <c r="I32" s="51"/>
      <c r="J32" s="98"/>
    </row>
    <row r="33" spans="1:10" ht="98.25" customHeight="1" thickBot="1" thickTop="1">
      <c r="A33" s="52" t="s">
        <v>102</v>
      </c>
      <c r="B33" s="95" t="s">
        <v>109</v>
      </c>
      <c r="C33" s="52" t="s">
        <v>21</v>
      </c>
      <c r="D33" s="54"/>
      <c r="E33" s="86"/>
      <c r="F33" s="61"/>
      <c r="G33" s="51"/>
      <c r="H33" s="51"/>
      <c r="I33" s="51"/>
      <c r="J33" s="98"/>
    </row>
    <row r="34" spans="1:10" ht="14.25" thickBot="1" thickTop="1">
      <c r="A34" s="52"/>
      <c r="B34" s="37" t="s">
        <v>46</v>
      </c>
      <c r="C34" s="52"/>
      <c r="D34" s="54"/>
      <c r="E34" s="73"/>
      <c r="F34" s="62"/>
      <c r="G34" s="57"/>
      <c r="H34" s="57"/>
      <c r="I34" s="57">
        <f>SUM(I27:I33)</f>
        <v>0</v>
      </c>
      <c r="J34" s="97"/>
    </row>
    <row r="35" spans="1:10" ht="14.25" thickBot="1" thickTop="1">
      <c r="A35" s="52"/>
      <c r="B35" s="80"/>
      <c r="C35" s="52"/>
      <c r="D35" s="54"/>
      <c r="E35" s="73"/>
      <c r="F35" s="62"/>
      <c r="G35" s="57"/>
      <c r="H35" s="57"/>
      <c r="I35" s="57"/>
      <c r="J35" s="100"/>
    </row>
    <row r="36" spans="1:10" ht="14.25" thickBot="1" thickTop="1">
      <c r="A36" s="37">
        <v>5</v>
      </c>
      <c r="B36" s="59" t="s">
        <v>90</v>
      </c>
      <c r="C36" s="52"/>
      <c r="D36" s="54"/>
      <c r="E36" s="73"/>
      <c r="F36" s="62"/>
      <c r="G36" s="62"/>
      <c r="H36" s="62"/>
      <c r="I36" s="57"/>
      <c r="J36" s="100"/>
    </row>
    <row r="37" spans="1:10" ht="14.25" thickBot="1" thickTop="1">
      <c r="A37" s="89" t="s">
        <v>22</v>
      </c>
      <c r="B37" s="90" t="s">
        <v>88</v>
      </c>
      <c r="C37" s="52"/>
      <c r="D37" s="54"/>
      <c r="E37" s="73"/>
      <c r="F37" s="62"/>
      <c r="G37" s="62"/>
      <c r="H37" s="62"/>
      <c r="I37" s="57"/>
      <c r="J37" s="100"/>
    </row>
    <row r="38" spans="1:14" ht="41.25" customHeight="1" thickBot="1" thickTop="1">
      <c r="A38" s="52" t="s">
        <v>91</v>
      </c>
      <c r="B38" s="68" t="s">
        <v>98</v>
      </c>
      <c r="C38" s="52" t="s">
        <v>21</v>
      </c>
      <c r="D38" s="54">
        <v>1</v>
      </c>
      <c r="E38" s="73">
        <f>N38-F38</f>
        <v>78.62700000000001</v>
      </c>
      <c r="F38" s="62">
        <f>N38*0.7</f>
        <v>183.46299999999997</v>
      </c>
      <c r="G38" s="51"/>
      <c r="H38" s="51"/>
      <c r="I38" s="51">
        <f>TRUNC((E38+F38)*D38,2)</f>
        <v>262.09</v>
      </c>
      <c r="J38" s="98"/>
      <c r="N38">
        <v>262.09</v>
      </c>
    </row>
    <row r="39" spans="1:14" ht="41.25" customHeight="1" thickBot="1" thickTop="1">
      <c r="A39" s="52" t="s">
        <v>92</v>
      </c>
      <c r="B39" s="68" t="s">
        <v>97</v>
      </c>
      <c r="C39" s="52" t="s">
        <v>21</v>
      </c>
      <c r="D39" s="54">
        <v>1</v>
      </c>
      <c r="E39" s="73">
        <f>N39-F39</f>
        <v>78.35100000000003</v>
      </c>
      <c r="F39" s="62">
        <f>N39*0.7</f>
        <v>182.819</v>
      </c>
      <c r="G39" s="51"/>
      <c r="H39" s="51"/>
      <c r="I39" s="51">
        <f>TRUNC((E39+F39)*D39,2)</f>
        <v>261.17</v>
      </c>
      <c r="J39" s="98"/>
      <c r="N39">
        <v>261.17</v>
      </c>
    </row>
    <row r="40" spans="1:14" ht="48.75" customHeight="1" thickBot="1" thickTop="1">
      <c r="A40" s="52" t="s">
        <v>93</v>
      </c>
      <c r="B40" s="68" t="s">
        <v>96</v>
      </c>
      <c r="C40" s="52" t="s">
        <v>21</v>
      </c>
      <c r="D40" s="54">
        <v>2</v>
      </c>
      <c r="E40" s="73">
        <f>N40-F40</f>
        <v>70.09800000000001</v>
      </c>
      <c r="F40" s="62">
        <f>N40*0.7</f>
        <v>163.56199999999998</v>
      </c>
      <c r="G40" s="51"/>
      <c r="H40" s="51"/>
      <c r="I40" s="51">
        <f>TRUNC((E40+F40)*D40,2)</f>
        <v>467.32</v>
      </c>
      <c r="J40" s="98"/>
      <c r="N40">
        <v>233.66</v>
      </c>
    </row>
    <row r="41" spans="1:10" ht="14.25" thickBot="1" thickTop="1">
      <c r="A41" s="89" t="s">
        <v>28</v>
      </c>
      <c r="B41" s="90" t="s">
        <v>94</v>
      </c>
      <c r="C41" s="52"/>
      <c r="D41" s="54"/>
      <c r="E41" s="73"/>
      <c r="F41" s="62"/>
      <c r="G41" s="51"/>
      <c r="H41" s="51"/>
      <c r="I41" s="51"/>
      <c r="J41" s="98"/>
    </row>
    <row r="42" spans="1:10" ht="28.5" customHeight="1" thickBot="1" thickTop="1">
      <c r="A42" s="52" t="s">
        <v>95</v>
      </c>
      <c r="B42" s="53" t="s">
        <v>103</v>
      </c>
      <c r="C42" s="52" t="s">
        <v>20</v>
      </c>
      <c r="D42" s="54"/>
      <c r="E42" s="86"/>
      <c r="F42" s="61"/>
      <c r="G42" s="51"/>
      <c r="H42" s="51"/>
      <c r="I42" s="51"/>
      <c r="J42" s="98"/>
    </row>
    <row r="43" spans="1:10" ht="14.25" thickBot="1" thickTop="1">
      <c r="A43" s="52"/>
      <c r="B43" s="37" t="s">
        <v>47</v>
      </c>
      <c r="C43" s="52"/>
      <c r="D43" s="54"/>
      <c r="E43" s="73"/>
      <c r="F43" s="62"/>
      <c r="G43" s="56"/>
      <c r="H43" s="56"/>
      <c r="I43" s="56">
        <f>SUM(I38:I42)</f>
        <v>990.5799999999999</v>
      </c>
      <c r="J43" s="56"/>
    </row>
    <row r="44" spans="1:10" ht="14.25" thickBot="1" thickTop="1">
      <c r="A44" s="52"/>
      <c r="B44" s="52"/>
      <c r="C44" s="52"/>
      <c r="D44" s="54"/>
      <c r="E44" s="73"/>
      <c r="F44" s="62"/>
      <c r="G44" s="57"/>
      <c r="H44" s="57"/>
      <c r="I44" s="57"/>
      <c r="J44" s="100"/>
    </row>
    <row r="45" spans="1:10" ht="14.25" thickBot="1" thickTop="1">
      <c r="A45" s="37">
        <v>6</v>
      </c>
      <c r="B45" s="184" t="s">
        <v>56</v>
      </c>
      <c r="C45" s="52"/>
      <c r="D45" s="54"/>
      <c r="E45" s="73"/>
      <c r="F45" s="62"/>
      <c r="G45" s="57"/>
      <c r="H45" s="57"/>
      <c r="I45" s="57"/>
      <c r="J45" s="100"/>
    </row>
    <row r="46" spans="1:10" ht="20.25" customHeight="1" thickBot="1" thickTop="1">
      <c r="A46" s="46" t="s">
        <v>26</v>
      </c>
      <c r="B46" s="185" t="s">
        <v>99</v>
      </c>
      <c r="C46" s="46" t="s">
        <v>65</v>
      </c>
      <c r="D46" s="48"/>
      <c r="E46" s="86"/>
      <c r="F46" s="61"/>
      <c r="G46" s="51"/>
      <c r="H46" s="51"/>
      <c r="I46" s="51"/>
      <c r="J46" s="98"/>
    </row>
    <row r="47" spans="1:10" ht="27.75" customHeight="1" thickBot="1" thickTop="1">
      <c r="A47" s="46" t="s">
        <v>27</v>
      </c>
      <c r="B47" s="186" t="s">
        <v>105</v>
      </c>
      <c r="C47" s="46" t="s">
        <v>67</v>
      </c>
      <c r="D47" s="48"/>
      <c r="E47" s="86"/>
      <c r="F47" s="61"/>
      <c r="G47" s="51"/>
      <c r="H47" s="51"/>
      <c r="I47" s="51"/>
      <c r="J47" s="98"/>
    </row>
    <row r="48" spans="1:10" ht="30.75" customHeight="1" thickBot="1" thickTop="1">
      <c r="A48" s="46" t="s">
        <v>37</v>
      </c>
      <c r="B48" s="187" t="s">
        <v>101</v>
      </c>
      <c r="C48" s="46" t="s">
        <v>67</v>
      </c>
      <c r="D48" s="48"/>
      <c r="E48" s="86"/>
      <c r="F48" s="61"/>
      <c r="G48" s="51"/>
      <c r="H48" s="51"/>
      <c r="I48" s="51"/>
      <c r="J48" s="98"/>
    </row>
    <row r="49" spans="1:10" ht="31.5" customHeight="1" thickBot="1" thickTop="1">
      <c r="A49" s="46" t="s">
        <v>57</v>
      </c>
      <c r="B49" s="188" t="s">
        <v>87</v>
      </c>
      <c r="C49" s="52" t="s">
        <v>66</v>
      </c>
      <c r="D49" s="54"/>
      <c r="E49" s="86"/>
      <c r="F49" s="61"/>
      <c r="G49" s="51"/>
      <c r="H49" s="51"/>
      <c r="I49" s="51"/>
      <c r="J49" s="98"/>
    </row>
    <row r="50" spans="1:10" ht="42.75" customHeight="1" thickBot="1" thickTop="1">
      <c r="A50" s="46" t="s">
        <v>58</v>
      </c>
      <c r="B50" s="68" t="s">
        <v>100</v>
      </c>
      <c r="C50" s="46" t="s">
        <v>67</v>
      </c>
      <c r="D50" s="48"/>
      <c r="E50" s="86"/>
      <c r="F50" s="61"/>
      <c r="G50" s="51"/>
      <c r="H50" s="51"/>
      <c r="I50" s="51"/>
      <c r="J50" s="98"/>
    </row>
    <row r="51" spans="1:10" ht="14.25" thickBot="1" thickTop="1">
      <c r="A51" s="46"/>
      <c r="B51" s="37" t="s">
        <v>42</v>
      </c>
      <c r="C51" s="46"/>
      <c r="D51" s="48"/>
      <c r="E51" s="49"/>
      <c r="F51" s="50"/>
      <c r="G51" s="56"/>
      <c r="H51" s="56"/>
      <c r="I51" s="56">
        <f>SUM(I46:I50)</f>
        <v>0</v>
      </c>
      <c r="J51" s="99"/>
    </row>
    <row r="52" spans="1:10" ht="14.25" thickBot="1" thickTop="1">
      <c r="A52" s="46"/>
      <c r="B52" s="81"/>
      <c r="C52" s="46"/>
      <c r="D52" s="48"/>
      <c r="E52" s="49"/>
      <c r="F52" s="50"/>
      <c r="G52" s="82"/>
      <c r="H52" s="82"/>
      <c r="I52" s="82"/>
      <c r="J52" s="100"/>
    </row>
    <row r="53" spans="1:10" ht="14.25" thickBot="1" thickTop="1">
      <c r="A53" s="37">
        <v>7</v>
      </c>
      <c r="B53" s="59" t="s">
        <v>10</v>
      </c>
      <c r="C53" s="52"/>
      <c r="D53" s="54"/>
      <c r="E53" s="69"/>
      <c r="F53" s="70"/>
      <c r="G53" s="62"/>
      <c r="H53" s="62"/>
      <c r="I53" s="62"/>
      <c r="J53" s="100"/>
    </row>
    <row r="54" spans="1:13" ht="30" customHeight="1" thickBot="1" thickTop="1">
      <c r="A54" s="46" t="s">
        <v>38</v>
      </c>
      <c r="B54" s="47" t="s">
        <v>75</v>
      </c>
      <c r="C54" s="46" t="s">
        <v>65</v>
      </c>
      <c r="D54" s="48">
        <f>D11</f>
        <v>511</v>
      </c>
      <c r="E54" s="86">
        <f>M54*F6*0.3</f>
        <v>1.9007189999999996</v>
      </c>
      <c r="F54" s="61">
        <f>M54*F6*0.7</f>
        <v>4.435010999999999</v>
      </c>
      <c r="G54" s="51"/>
      <c r="H54" s="51"/>
      <c r="I54" s="51">
        <f>TRUNC((E54+F54)*D54,2)</f>
        <v>3237.55</v>
      </c>
      <c r="J54" s="98"/>
      <c r="L54" s="26">
        <v>4.67</v>
      </c>
      <c r="M54" s="106">
        <v>5.1</v>
      </c>
    </row>
    <row r="55" spans="1:13" s="7" customFormat="1" ht="15" thickBot="1" thickTop="1">
      <c r="A55" s="52" t="s">
        <v>39</v>
      </c>
      <c r="B55" s="58" t="s">
        <v>114</v>
      </c>
      <c r="C55" s="52" t="s">
        <v>65</v>
      </c>
      <c r="D55" s="54">
        <f>D11</f>
        <v>511</v>
      </c>
      <c r="E55" s="86">
        <f>M55*0.3*F6</f>
        <v>1.0137168</v>
      </c>
      <c r="F55" s="61">
        <f>M55*0.7*F6</f>
        <v>2.3653391999999998</v>
      </c>
      <c r="G55" s="51"/>
      <c r="H55" s="51"/>
      <c r="I55" s="51">
        <f>TRUNC((E55+F55)*D55,2)</f>
        <v>1726.69</v>
      </c>
      <c r="J55" s="54"/>
      <c r="L55" s="107">
        <v>2.43</v>
      </c>
      <c r="M55" s="106">
        <v>2.72</v>
      </c>
    </row>
    <row r="56" spans="1:13" ht="14.25" thickBot="1" thickTop="1">
      <c r="A56" s="52"/>
      <c r="B56" s="37" t="s">
        <v>41</v>
      </c>
      <c r="C56" s="52"/>
      <c r="D56" s="54"/>
      <c r="E56" s="73"/>
      <c r="F56" s="62"/>
      <c r="G56" s="56"/>
      <c r="H56" s="56"/>
      <c r="I56" s="56">
        <f>SUM(I54:I55)</f>
        <v>4964.24</v>
      </c>
      <c r="J56" s="99"/>
      <c r="L56" s="26"/>
      <c r="M56" s="106"/>
    </row>
    <row r="57" spans="1:13" ht="14.25" thickBot="1" thickTop="1">
      <c r="A57" s="52"/>
      <c r="B57" s="37"/>
      <c r="C57" s="52"/>
      <c r="D57" s="54"/>
      <c r="E57" s="73"/>
      <c r="F57" s="62"/>
      <c r="G57" s="57"/>
      <c r="H57" s="57"/>
      <c r="I57" s="57"/>
      <c r="J57" s="100"/>
      <c r="L57" s="26"/>
      <c r="M57" s="106"/>
    </row>
    <row r="58" spans="1:13" ht="14.25" thickBot="1" thickTop="1">
      <c r="A58" s="46"/>
      <c r="B58" s="239" t="s">
        <v>104</v>
      </c>
      <c r="C58" s="239"/>
      <c r="D58" s="239"/>
      <c r="E58" s="83"/>
      <c r="F58" s="51"/>
      <c r="G58" s="82"/>
      <c r="H58" s="82"/>
      <c r="I58" s="82">
        <f>I56+I51+I43+I34+I24+I18+I13</f>
        <v>32124.68</v>
      </c>
      <c r="J58" s="101"/>
      <c r="L58" s="26"/>
      <c r="M58" s="106"/>
    </row>
    <row r="59" spans="1:10" ht="13.5" thickTop="1">
      <c r="A59" s="8"/>
      <c r="B59" s="25"/>
      <c r="C59" s="8"/>
      <c r="D59" s="8"/>
      <c r="E59" s="29"/>
      <c r="F59" s="32"/>
      <c r="G59" s="33"/>
      <c r="H59" s="33"/>
      <c r="I59" s="33"/>
      <c r="J59" s="26"/>
    </row>
    <row r="60" spans="1:10" ht="12.75">
      <c r="A60" s="8"/>
      <c r="B60" s="9"/>
      <c r="C60" s="8"/>
      <c r="D60" s="8"/>
      <c r="E60" s="29"/>
      <c r="F60" s="32"/>
      <c r="G60" s="33"/>
      <c r="H60" s="33"/>
      <c r="I60" s="33"/>
      <c r="J60" s="26"/>
    </row>
    <row r="61" spans="1:10" ht="12.75">
      <c r="A61" s="241" t="s">
        <v>131</v>
      </c>
      <c r="B61" s="241"/>
      <c r="C61" s="8"/>
      <c r="D61" s="8"/>
      <c r="E61" s="29"/>
      <c r="F61" s="32"/>
      <c r="G61" s="33"/>
      <c r="H61" s="33"/>
      <c r="I61" s="33"/>
      <c r="J61" s="26"/>
    </row>
    <row r="62" spans="3:10" ht="12.75">
      <c r="C62" s="8"/>
      <c r="D62" s="8"/>
      <c r="E62" s="29"/>
      <c r="F62" s="32"/>
      <c r="G62" s="33"/>
      <c r="H62" s="33"/>
      <c r="I62" s="33"/>
      <c r="J62" s="26"/>
    </row>
    <row r="63" spans="1:10" ht="12.75">
      <c r="A63" s="8"/>
      <c r="B63" s="9"/>
      <c r="C63" s="8"/>
      <c r="D63" s="8"/>
      <c r="E63" s="29"/>
      <c r="F63" s="32"/>
      <c r="G63" s="33"/>
      <c r="H63" s="33"/>
      <c r="I63" s="33"/>
      <c r="J63" s="26"/>
    </row>
    <row r="64" spans="1:10" ht="12.75">
      <c r="A64" s="2"/>
      <c r="B64" s="3"/>
      <c r="C64" s="5"/>
      <c r="D64" s="28"/>
      <c r="E64" s="30"/>
      <c r="F64" s="30"/>
      <c r="G64" s="34"/>
      <c r="H64" s="28"/>
      <c r="I64" s="35"/>
      <c r="J64" s="26"/>
    </row>
    <row r="65" spans="1:10" ht="12.75">
      <c r="A65" s="2"/>
      <c r="B65" s="3"/>
      <c r="C65" s="5"/>
      <c r="D65" s="28"/>
      <c r="E65" s="30"/>
      <c r="F65" s="30"/>
      <c r="G65" s="34"/>
      <c r="H65" s="28"/>
      <c r="I65" s="26"/>
      <c r="J65" s="26"/>
    </row>
    <row r="66" spans="1:10" ht="12.75">
      <c r="A66" s="3"/>
      <c r="B66" s="3"/>
      <c r="C66" s="5"/>
      <c r="D66" s="28"/>
      <c r="E66" s="31"/>
      <c r="F66" s="31"/>
      <c r="G66" s="31"/>
      <c r="H66" s="31"/>
      <c r="I66" s="26"/>
      <c r="J66" s="26"/>
    </row>
    <row r="67" spans="1:10" ht="12.75">
      <c r="A67" s="3"/>
      <c r="B67" s="22" t="s">
        <v>107</v>
      </c>
      <c r="C67" s="5"/>
      <c r="D67" s="28"/>
      <c r="E67" s="240" t="s">
        <v>32</v>
      </c>
      <c r="F67" s="240"/>
      <c r="G67" s="240"/>
      <c r="H67" s="240"/>
      <c r="I67" s="240"/>
      <c r="J67" s="26"/>
    </row>
    <row r="68" spans="1:10" ht="12.75">
      <c r="A68" s="3"/>
      <c r="B68" s="16" t="s">
        <v>23</v>
      </c>
      <c r="C68" s="5"/>
      <c r="D68" s="28"/>
      <c r="E68" s="238" t="s">
        <v>33</v>
      </c>
      <c r="F68" s="238"/>
      <c r="G68" s="238"/>
      <c r="H68" s="238"/>
      <c r="I68" s="238"/>
      <c r="J68" s="26"/>
    </row>
  </sheetData>
  <sheetProtection/>
  <mergeCells count="20">
    <mergeCell ref="A1:J1"/>
    <mergeCell ref="B2:J2"/>
    <mergeCell ref="B3:J3"/>
    <mergeCell ref="B4:E4"/>
    <mergeCell ref="F4:G4"/>
    <mergeCell ref="H4:J4"/>
    <mergeCell ref="B7:B9"/>
    <mergeCell ref="C7:C9"/>
    <mergeCell ref="D7:D9"/>
    <mergeCell ref="E68:I68"/>
    <mergeCell ref="B58:D58"/>
    <mergeCell ref="E67:I67"/>
    <mergeCell ref="A61:B61"/>
    <mergeCell ref="A7:A9"/>
    <mergeCell ref="F5:G5"/>
    <mergeCell ref="H5:J5"/>
    <mergeCell ref="E7:F7"/>
    <mergeCell ref="G7:H7"/>
    <mergeCell ref="I7:I9"/>
    <mergeCell ref="J7:J9"/>
  </mergeCells>
  <printOptions/>
  <pageMargins left="0.787401575" right="0.787401575" top="0.984251969" bottom="0.984251969" header="0.492125985" footer="0.49212598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4">
      <selection activeCell="I58" sqref="I58"/>
    </sheetView>
  </sheetViews>
  <sheetFormatPr defaultColWidth="9.140625" defaultRowHeight="12.75"/>
  <cols>
    <col min="2" max="2" width="33.28125" style="0" customWidth="1"/>
  </cols>
  <sheetData>
    <row r="1" spans="1:13" ht="16.5" thickBot="1" thickTop="1">
      <c r="A1" s="259" t="s">
        <v>147</v>
      </c>
      <c r="B1" s="260"/>
      <c r="C1" s="260"/>
      <c r="D1" s="260"/>
      <c r="E1" s="260"/>
      <c r="F1" s="260"/>
      <c r="G1" s="260"/>
      <c r="H1" s="260"/>
      <c r="I1" s="260"/>
      <c r="J1" s="261"/>
      <c r="K1" s="108"/>
      <c r="L1" s="108"/>
      <c r="M1" s="102"/>
    </row>
    <row r="2" spans="1:13" ht="13.5" thickTop="1">
      <c r="A2" s="110"/>
      <c r="B2" s="248" t="s">
        <v>62</v>
      </c>
      <c r="C2" s="248"/>
      <c r="D2" s="248"/>
      <c r="E2" s="248"/>
      <c r="F2" s="248"/>
      <c r="G2" s="248"/>
      <c r="H2" s="248"/>
      <c r="I2" s="248"/>
      <c r="J2" s="249"/>
      <c r="K2" s="108"/>
      <c r="L2" s="108"/>
      <c r="M2" s="102"/>
    </row>
    <row r="3" spans="1:13" ht="13.5" thickBot="1">
      <c r="A3" s="18"/>
      <c r="B3" s="250" t="s">
        <v>159</v>
      </c>
      <c r="C3" s="250"/>
      <c r="D3" s="250"/>
      <c r="E3" s="250"/>
      <c r="F3" s="250"/>
      <c r="G3" s="250"/>
      <c r="H3" s="250"/>
      <c r="I3" s="250"/>
      <c r="J3" s="251"/>
      <c r="K3" s="108"/>
      <c r="L3" s="108"/>
      <c r="M3" s="102"/>
    </row>
    <row r="4" spans="1:13" ht="12.75" customHeight="1" thickTop="1">
      <c r="A4" s="19"/>
      <c r="B4" s="252" t="s">
        <v>140</v>
      </c>
      <c r="C4" s="252"/>
      <c r="D4" s="252"/>
      <c r="E4" s="253"/>
      <c r="F4" s="262" t="s">
        <v>48</v>
      </c>
      <c r="G4" s="263"/>
      <c r="H4" s="264" t="s">
        <v>49</v>
      </c>
      <c r="I4" s="265"/>
      <c r="J4" s="266"/>
      <c r="K4" s="108"/>
      <c r="L4" s="108"/>
      <c r="M4" s="102"/>
    </row>
    <row r="5" spans="1:13" ht="13.5" thickBot="1">
      <c r="A5" s="20"/>
      <c r="B5" s="21" t="s">
        <v>119</v>
      </c>
      <c r="C5" s="111"/>
      <c r="D5" s="112"/>
      <c r="E5" s="112"/>
      <c r="F5" s="226" t="s">
        <v>111</v>
      </c>
      <c r="G5" s="227"/>
      <c r="H5" s="226">
        <v>43831</v>
      </c>
      <c r="I5" s="228"/>
      <c r="J5" s="227"/>
      <c r="K5" s="108"/>
      <c r="L5" s="108"/>
      <c r="M5" s="102"/>
    </row>
    <row r="6" spans="1:13" ht="14.25" thickBot="1" thickTop="1">
      <c r="A6" s="40"/>
      <c r="B6" s="113"/>
      <c r="C6" s="111"/>
      <c r="D6" s="112"/>
      <c r="E6" s="112" t="s">
        <v>112</v>
      </c>
      <c r="F6" s="112">
        <v>1.2423</v>
      </c>
      <c r="G6" s="108"/>
      <c r="H6" s="108"/>
      <c r="I6" s="108"/>
      <c r="J6" s="108"/>
      <c r="K6" s="108"/>
      <c r="L6" s="108"/>
      <c r="M6" s="102"/>
    </row>
    <row r="7" spans="1:13" ht="14.25" thickBot="1" thickTop="1">
      <c r="A7" s="242" t="s">
        <v>0</v>
      </c>
      <c r="B7" s="232" t="s">
        <v>68</v>
      </c>
      <c r="C7" s="232" t="s">
        <v>4</v>
      </c>
      <c r="D7" s="232" t="s">
        <v>1</v>
      </c>
      <c r="E7" s="229" t="s">
        <v>81</v>
      </c>
      <c r="F7" s="230"/>
      <c r="G7" s="231" t="s">
        <v>80</v>
      </c>
      <c r="H7" s="232"/>
      <c r="I7" s="233" t="s">
        <v>84</v>
      </c>
      <c r="J7" s="233" t="s">
        <v>83</v>
      </c>
      <c r="K7" s="108"/>
      <c r="L7" s="108"/>
      <c r="M7" s="102"/>
    </row>
    <row r="8" spans="1:13" ht="14.25" thickBot="1" thickTop="1">
      <c r="A8" s="243"/>
      <c r="B8" s="236"/>
      <c r="C8" s="236"/>
      <c r="D8" s="236"/>
      <c r="E8" s="37" t="s">
        <v>82</v>
      </c>
      <c r="F8" s="37" t="s">
        <v>82</v>
      </c>
      <c r="G8" s="37" t="s">
        <v>82</v>
      </c>
      <c r="H8" s="37" t="s">
        <v>82</v>
      </c>
      <c r="I8" s="234"/>
      <c r="J8" s="234"/>
      <c r="K8" s="108"/>
      <c r="L8" s="108"/>
      <c r="M8" s="102"/>
    </row>
    <row r="9" spans="1:13" ht="25.5" thickBot="1" thickTop="1">
      <c r="A9" s="244"/>
      <c r="B9" s="237"/>
      <c r="C9" s="237"/>
      <c r="D9" s="237"/>
      <c r="E9" s="38" t="s">
        <v>35</v>
      </c>
      <c r="F9" s="39" t="s">
        <v>15</v>
      </c>
      <c r="G9" s="36" t="s">
        <v>24</v>
      </c>
      <c r="H9" s="36" t="s">
        <v>15</v>
      </c>
      <c r="I9" s="235"/>
      <c r="J9" s="235"/>
      <c r="K9" s="108"/>
      <c r="L9" s="108"/>
      <c r="M9" s="102"/>
    </row>
    <row r="10" spans="1:13" ht="14.25" thickBot="1" thickTop="1">
      <c r="A10" s="24" t="s">
        <v>40</v>
      </c>
      <c r="B10" s="42" t="s">
        <v>5</v>
      </c>
      <c r="C10" s="114"/>
      <c r="D10" s="114"/>
      <c r="E10" s="115"/>
      <c r="F10" s="115"/>
      <c r="G10" s="115"/>
      <c r="H10" s="115"/>
      <c r="I10" s="116"/>
      <c r="J10" s="117"/>
      <c r="K10" s="108"/>
      <c r="L10" s="108"/>
      <c r="M10" s="102"/>
    </row>
    <row r="11" spans="1:13" ht="31.5" customHeight="1" thickBot="1" thickTop="1">
      <c r="A11" s="46" t="s">
        <v>6</v>
      </c>
      <c r="B11" s="47" t="s">
        <v>64</v>
      </c>
      <c r="C11" s="46" t="s">
        <v>65</v>
      </c>
      <c r="D11" s="48">
        <v>1441.43</v>
      </c>
      <c r="E11" s="86">
        <f>M11*F6</f>
        <v>0.459651</v>
      </c>
      <c r="F11" s="51"/>
      <c r="G11" s="51"/>
      <c r="H11" s="51"/>
      <c r="I11" s="51">
        <f>TRUNC(E11*D11,2)</f>
        <v>662.55</v>
      </c>
      <c r="J11" s="96"/>
      <c r="K11" s="108"/>
      <c r="L11" s="109">
        <v>0.33</v>
      </c>
      <c r="M11" s="106">
        <v>0.37</v>
      </c>
    </row>
    <row r="12" spans="1:13" ht="42.75" customHeight="1" thickBot="1" thickTop="1">
      <c r="A12" s="52" t="s">
        <v>2</v>
      </c>
      <c r="B12" s="53" t="s">
        <v>89</v>
      </c>
      <c r="C12" s="52" t="s">
        <v>65</v>
      </c>
      <c r="D12" s="54"/>
      <c r="E12" s="86"/>
      <c r="F12" s="61"/>
      <c r="G12" s="51"/>
      <c r="H12" s="51"/>
      <c r="I12" s="51"/>
      <c r="J12" s="96"/>
      <c r="K12" s="108"/>
      <c r="L12" s="109"/>
      <c r="M12" s="106"/>
    </row>
    <row r="13" spans="1:13" ht="14.25" thickBot="1" thickTop="1">
      <c r="A13" s="52"/>
      <c r="B13" s="37" t="s">
        <v>43</v>
      </c>
      <c r="C13" s="60"/>
      <c r="D13" s="118"/>
      <c r="E13" s="119"/>
      <c r="F13" s="120"/>
      <c r="G13" s="56"/>
      <c r="H13" s="56"/>
      <c r="I13" s="57">
        <f>SUM(I11:I12)</f>
        <v>662.55</v>
      </c>
      <c r="J13" s="97"/>
      <c r="K13" s="108"/>
      <c r="L13" s="109"/>
      <c r="M13" s="106"/>
    </row>
    <row r="14" spans="1:13" ht="14.25" thickBot="1" thickTop="1">
      <c r="A14" s="52"/>
      <c r="B14" s="58"/>
      <c r="C14" s="52"/>
      <c r="D14" s="54"/>
      <c r="E14" s="87"/>
      <c r="F14" s="61"/>
      <c r="G14" s="56"/>
      <c r="H14" s="56"/>
      <c r="I14" s="57"/>
      <c r="J14" s="96"/>
      <c r="K14" s="108"/>
      <c r="L14" s="109"/>
      <c r="M14" s="106"/>
    </row>
    <row r="15" spans="1:13" ht="14.25" thickBot="1" thickTop="1">
      <c r="A15" s="37" t="s">
        <v>7</v>
      </c>
      <c r="B15" s="59" t="s">
        <v>8</v>
      </c>
      <c r="C15" s="60"/>
      <c r="D15" s="118"/>
      <c r="E15" s="119"/>
      <c r="F15" s="120"/>
      <c r="G15" s="120"/>
      <c r="H15" s="120"/>
      <c r="I15" s="121"/>
      <c r="J15" s="96"/>
      <c r="K15" s="108"/>
      <c r="L15" s="109"/>
      <c r="M15" s="106"/>
    </row>
    <row r="16" spans="1:13" ht="19.5" customHeight="1" thickBot="1" thickTop="1">
      <c r="A16" s="46" t="s">
        <v>11</v>
      </c>
      <c r="B16" s="63" t="s">
        <v>120</v>
      </c>
      <c r="C16" s="46" t="s">
        <v>29</v>
      </c>
      <c r="D16" s="48">
        <f>D11</f>
        <v>1441.43</v>
      </c>
      <c r="E16" s="86">
        <f>M16*F$6*0.3</f>
        <v>0.5627618999999999</v>
      </c>
      <c r="F16" s="61">
        <f>M16*F$6*0.7</f>
        <v>1.3131110999999998</v>
      </c>
      <c r="G16" s="51"/>
      <c r="H16" s="51"/>
      <c r="I16" s="51">
        <f>TRUNC((E16+F16)*D16,2)</f>
        <v>2703.93</v>
      </c>
      <c r="J16" s="98"/>
      <c r="K16" s="108"/>
      <c r="L16" s="109">
        <v>1.41</v>
      </c>
      <c r="M16" s="106">
        <v>1.51</v>
      </c>
    </row>
    <row r="17" spans="1:13" ht="52.5" customHeight="1" thickBot="1" thickTop="1">
      <c r="A17" s="52" t="s">
        <v>12</v>
      </c>
      <c r="B17" s="65" t="s">
        <v>106</v>
      </c>
      <c r="C17" s="52" t="s">
        <v>66</v>
      </c>
      <c r="D17" s="54">
        <f>D11*0.15</f>
        <v>216.21450000000002</v>
      </c>
      <c r="E17" s="86">
        <f>M17*F$6*0.3</f>
        <v>10.5322194</v>
      </c>
      <c r="F17" s="61">
        <f>M17*F$6*0.7</f>
        <v>24.5751786</v>
      </c>
      <c r="G17" s="51"/>
      <c r="H17" s="51"/>
      <c r="I17" s="51">
        <f>TRUNC((E17+F17)*D17,2)</f>
        <v>7590.72</v>
      </c>
      <c r="J17" s="98"/>
      <c r="K17" s="108"/>
      <c r="L17" s="109">
        <v>28.26</v>
      </c>
      <c r="M17" s="106">
        <v>28.26</v>
      </c>
    </row>
    <row r="18" spans="1:13" ht="14.25" thickBot="1" thickTop="1">
      <c r="A18" s="52"/>
      <c r="B18" s="37" t="s">
        <v>44</v>
      </c>
      <c r="C18" s="60"/>
      <c r="D18" s="118"/>
      <c r="E18" s="122"/>
      <c r="F18" s="122"/>
      <c r="G18" s="56"/>
      <c r="H18" s="56"/>
      <c r="I18" s="57">
        <f>SUM(I16:I17)</f>
        <v>10294.65</v>
      </c>
      <c r="J18" s="97"/>
      <c r="K18" s="108"/>
      <c r="L18" s="109"/>
      <c r="M18" s="106"/>
    </row>
    <row r="19" spans="1:13" ht="14.25" thickBot="1" thickTop="1">
      <c r="A19" s="52"/>
      <c r="B19" s="58"/>
      <c r="C19" s="52"/>
      <c r="D19" s="54"/>
      <c r="E19" s="88"/>
      <c r="F19" s="88"/>
      <c r="G19" s="66"/>
      <c r="H19" s="66"/>
      <c r="I19" s="67"/>
      <c r="J19" s="96"/>
      <c r="K19" s="108"/>
      <c r="L19" s="108"/>
      <c r="M19" s="105"/>
    </row>
    <row r="20" spans="1:13" ht="14.25" thickBot="1" thickTop="1">
      <c r="A20" s="37" t="s">
        <v>17</v>
      </c>
      <c r="B20" s="59" t="s">
        <v>9</v>
      </c>
      <c r="C20" s="60"/>
      <c r="D20" s="118"/>
      <c r="E20" s="119"/>
      <c r="F20" s="120"/>
      <c r="G20" s="120"/>
      <c r="H20" s="120"/>
      <c r="I20" s="121"/>
      <c r="J20" s="96"/>
      <c r="K20" s="108"/>
      <c r="L20" s="108"/>
      <c r="M20" s="105"/>
    </row>
    <row r="21" spans="1:13" ht="34.5" customHeight="1" thickBot="1" thickTop="1">
      <c r="A21" s="52" t="s">
        <v>3</v>
      </c>
      <c r="B21" s="68" t="s">
        <v>85</v>
      </c>
      <c r="C21" s="52" t="s">
        <v>65</v>
      </c>
      <c r="D21" s="54">
        <f>D11</f>
        <v>1441.43</v>
      </c>
      <c r="E21" s="87">
        <v>5.33</v>
      </c>
      <c r="F21" s="61">
        <v>17.77</v>
      </c>
      <c r="G21" s="51"/>
      <c r="H21" s="51"/>
      <c r="I21" s="51">
        <f>TRUNC((E21+F21)*D21,2)</f>
        <v>33297.03</v>
      </c>
      <c r="J21" s="98"/>
      <c r="K21" s="108"/>
      <c r="L21" s="108"/>
      <c r="M21" s="105"/>
    </row>
    <row r="22" spans="1:13" ht="42.75" customHeight="1" thickBot="1" thickTop="1">
      <c r="A22" s="52" t="s">
        <v>13</v>
      </c>
      <c r="B22" s="68" t="s">
        <v>86</v>
      </c>
      <c r="C22" s="52" t="s">
        <v>66</v>
      </c>
      <c r="D22" s="54">
        <f>D11*0.02</f>
        <v>28.8286</v>
      </c>
      <c r="E22" s="73">
        <v>16.72</v>
      </c>
      <c r="F22" s="62">
        <v>95.97</v>
      </c>
      <c r="G22" s="51"/>
      <c r="H22" s="51"/>
      <c r="I22" s="51">
        <f>TRUNC((E22+F22)*D22,2)</f>
        <v>3248.69</v>
      </c>
      <c r="J22" s="98"/>
      <c r="K22" s="108"/>
      <c r="L22" s="108"/>
      <c r="M22" s="105"/>
    </row>
    <row r="23" spans="1:13" ht="91.5" customHeight="1" thickBot="1" thickTop="1">
      <c r="A23" s="52" t="s">
        <v>14</v>
      </c>
      <c r="B23" s="65" t="s">
        <v>108</v>
      </c>
      <c r="C23" s="52" t="s">
        <v>20</v>
      </c>
      <c r="D23" s="54">
        <v>337</v>
      </c>
      <c r="E23" s="86">
        <f>M23*F$6*0.3</f>
        <v>14.4752796</v>
      </c>
      <c r="F23" s="61">
        <f>M23*F$6*0.7</f>
        <v>33.7756524</v>
      </c>
      <c r="G23" s="51"/>
      <c r="H23" s="51"/>
      <c r="I23" s="51">
        <f>TRUNC((E23+F23)*D23,2)</f>
        <v>16260.56</v>
      </c>
      <c r="J23" s="98"/>
      <c r="K23" s="108"/>
      <c r="L23" s="109">
        <v>37.26</v>
      </c>
      <c r="M23" s="106">
        <v>38.84</v>
      </c>
    </row>
    <row r="24" spans="1:13" ht="14.25" thickBot="1" thickTop="1">
      <c r="A24" s="52"/>
      <c r="B24" s="37" t="s">
        <v>45</v>
      </c>
      <c r="C24" s="60"/>
      <c r="D24" s="118"/>
      <c r="E24" s="123"/>
      <c r="F24" s="121"/>
      <c r="G24" s="56"/>
      <c r="H24" s="56"/>
      <c r="I24" s="56">
        <f>SUM(I21:I23)</f>
        <v>52806.28</v>
      </c>
      <c r="J24" s="99"/>
      <c r="K24" s="108"/>
      <c r="L24" s="108"/>
      <c r="M24" s="105"/>
    </row>
    <row r="25" spans="1:13" ht="14.25" thickBot="1" thickTop="1">
      <c r="A25" s="52"/>
      <c r="B25" s="58"/>
      <c r="C25" s="52"/>
      <c r="D25" s="54"/>
      <c r="E25" s="73"/>
      <c r="F25" s="62"/>
      <c r="G25" s="57"/>
      <c r="H25" s="57"/>
      <c r="I25" s="57"/>
      <c r="J25" s="100"/>
      <c r="K25" s="108"/>
      <c r="L25" s="108"/>
      <c r="M25" s="105"/>
    </row>
    <row r="26" spans="1:13" ht="14.25" thickBot="1" thickTop="1">
      <c r="A26" s="37" t="s">
        <v>18</v>
      </c>
      <c r="B26" s="59" t="s">
        <v>25</v>
      </c>
      <c r="C26" s="60"/>
      <c r="D26" s="118"/>
      <c r="E26" s="123"/>
      <c r="F26" s="121"/>
      <c r="G26" s="121"/>
      <c r="H26" s="121"/>
      <c r="I26" s="121"/>
      <c r="J26" s="100"/>
      <c r="K26" s="108"/>
      <c r="L26" s="108"/>
      <c r="M26" s="105"/>
    </row>
    <row r="27" spans="1:13" ht="25.5" thickBot="1" thickTop="1">
      <c r="A27" s="52" t="s">
        <v>76</v>
      </c>
      <c r="B27" s="78" t="s">
        <v>73</v>
      </c>
      <c r="C27" s="52" t="s">
        <v>20</v>
      </c>
      <c r="D27" s="54"/>
      <c r="E27" s="86"/>
      <c r="F27" s="61"/>
      <c r="G27" s="51"/>
      <c r="H27" s="51"/>
      <c r="I27" s="51"/>
      <c r="J27" s="98"/>
      <c r="K27" s="108"/>
      <c r="L27" s="108"/>
      <c r="M27" s="105"/>
    </row>
    <row r="28" spans="1:13" ht="42.75" customHeight="1" thickBot="1" thickTop="1">
      <c r="A28" s="52" t="s">
        <v>34</v>
      </c>
      <c r="B28" s="78" t="s">
        <v>69</v>
      </c>
      <c r="C28" s="52" t="s">
        <v>20</v>
      </c>
      <c r="D28" s="54"/>
      <c r="E28" s="86"/>
      <c r="F28" s="61"/>
      <c r="G28" s="51"/>
      <c r="H28" s="51"/>
      <c r="I28" s="51"/>
      <c r="J28" s="98"/>
      <c r="K28" s="108"/>
      <c r="L28" s="108"/>
      <c r="M28" s="105"/>
    </row>
    <row r="29" spans="1:13" ht="45.75" customHeight="1" thickBot="1" thickTop="1">
      <c r="A29" s="52" t="s">
        <v>36</v>
      </c>
      <c r="B29" s="78" t="s">
        <v>70</v>
      </c>
      <c r="C29" s="52" t="s">
        <v>20</v>
      </c>
      <c r="D29" s="54"/>
      <c r="E29" s="86"/>
      <c r="F29" s="61"/>
      <c r="G29" s="51"/>
      <c r="H29" s="51"/>
      <c r="I29" s="51"/>
      <c r="J29" s="98"/>
      <c r="K29" s="108"/>
      <c r="L29" s="108"/>
      <c r="M29" s="105"/>
    </row>
    <row r="30" spans="1:13" ht="43.5" customHeight="1" thickBot="1" thickTop="1">
      <c r="A30" s="52" t="s">
        <v>77</v>
      </c>
      <c r="B30" s="78" t="s">
        <v>74</v>
      </c>
      <c r="C30" s="52" t="s">
        <v>20</v>
      </c>
      <c r="D30" s="54"/>
      <c r="E30" s="86"/>
      <c r="F30" s="61"/>
      <c r="G30" s="51"/>
      <c r="H30" s="51"/>
      <c r="I30" s="51"/>
      <c r="J30" s="98"/>
      <c r="K30" s="108"/>
      <c r="L30" s="108"/>
      <c r="M30" s="105"/>
    </row>
    <row r="31" spans="1:13" ht="42" customHeight="1" thickBot="1" thickTop="1">
      <c r="A31" s="46" t="s">
        <v>78</v>
      </c>
      <c r="B31" s="79" t="s">
        <v>87</v>
      </c>
      <c r="C31" s="52" t="s">
        <v>66</v>
      </c>
      <c r="D31" s="54"/>
      <c r="E31" s="86"/>
      <c r="F31" s="61"/>
      <c r="G31" s="51"/>
      <c r="H31" s="51"/>
      <c r="I31" s="51"/>
      <c r="J31" s="98"/>
      <c r="K31" s="108"/>
      <c r="L31" s="108"/>
      <c r="M31" s="105"/>
    </row>
    <row r="32" spans="1:13" ht="43.5" customHeight="1" thickBot="1" thickTop="1">
      <c r="A32" s="52" t="s">
        <v>79</v>
      </c>
      <c r="B32" s="65" t="s">
        <v>110</v>
      </c>
      <c r="C32" s="52" t="s">
        <v>66</v>
      </c>
      <c r="D32" s="54"/>
      <c r="E32" s="86"/>
      <c r="F32" s="61"/>
      <c r="G32" s="51"/>
      <c r="H32" s="51"/>
      <c r="I32" s="51"/>
      <c r="J32" s="98"/>
      <c r="K32" s="108"/>
      <c r="L32" s="108"/>
      <c r="M32" s="105"/>
    </row>
    <row r="33" spans="1:13" ht="149.25" customHeight="1" thickBot="1" thickTop="1">
      <c r="A33" s="52" t="s">
        <v>102</v>
      </c>
      <c r="B33" s="95" t="s">
        <v>109</v>
      </c>
      <c r="C33" s="52" t="s">
        <v>21</v>
      </c>
      <c r="D33" s="54"/>
      <c r="E33" s="86"/>
      <c r="F33" s="61"/>
      <c r="G33" s="51"/>
      <c r="H33" s="51"/>
      <c r="I33" s="51"/>
      <c r="J33" s="98"/>
      <c r="K33" s="108"/>
      <c r="L33" s="108"/>
      <c r="M33" s="105"/>
    </row>
    <row r="34" spans="1:13" ht="14.25" thickBot="1" thickTop="1">
      <c r="A34" s="52"/>
      <c r="B34" s="37" t="s">
        <v>46</v>
      </c>
      <c r="C34" s="60"/>
      <c r="D34" s="118"/>
      <c r="E34" s="123"/>
      <c r="F34" s="121"/>
      <c r="G34" s="57"/>
      <c r="H34" s="57"/>
      <c r="I34" s="57">
        <f>SUM(I27:I33)</f>
        <v>0</v>
      </c>
      <c r="J34" s="97"/>
      <c r="K34" s="108"/>
      <c r="L34" s="108"/>
      <c r="M34" s="105"/>
    </row>
    <row r="35" spans="1:13" ht="14.25" thickBot="1" thickTop="1">
      <c r="A35" s="52"/>
      <c r="B35" s="124"/>
      <c r="C35" s="52"/>
      <c r="D35" s="54"/>
      <c r="E35" s="73"/>
      <c r="F35" s="62"/>
      <c r="G35" s="57"/>
      <c r="H35" s="57"/>
      <c r="I35" s="57"/>
      <c r="J35" s="100"/>
      <c r="K35" s="108"/>
      <c r="L35" s="108"/>
      <c r="M35" s="105"/>
    </row>
    <row r="36" spans="1:13" ht="14.25" thickBot="1" thickTop="1">
      <c r="A36" s="37">
        <v>5</v>
      </c>
      <c r="B36" s="59" t="s">
        <v>90</v>
      </c>
      <c r="C36" s="60"/>
      <c r="D36" s="118"/>
      <c r="E36" s="123"/>
      <c r="F36" s="121"/>
      <c r="G36" s="121"/>
      <c r="H36" s="121"/>
      <c r="I36" s="57"/>
      <c r="J36" s="100"/>
      <c r="K36" s="108"/>
      <c r="L36" s="108"/>
      <c r="M36" s="105"/>
    </row>
    <row r="37" spans="1:13" ht="14.25" thickBot="1" thickTop="1">
      <c r="A37" s="89" t="s">
        <v>22</v>
      </c>
      <c r="B37" s="90" t="s">
        <v>88</v>
      </c>
      <c r="C37" s="52"/>
      <c r="D37" s="54"/>
      <c r="E37" s="73"/>
      <c r="F37" s="62"/>
      <c r="G37" s="62"/>
      <c r="H37" s="62"/>
      <c r="I37" s="57"/>
      <c r="J37" s="100"/>
      <c r="K37" s="108"/>
      <c r="L37" s="108"/>
      <c r="M37" s="105"/>
    </row>
    <row r="38" spans="1:14" ht="55.5" customHeight="1" thickBot="1" thickTop="1">
      <c r="A38" s="52" t="s">
        <v>91</v>
      </c>
      <c r="B38" s="68" t="s">
        <v>98</v>
      </c>
      <c r="C38" s="52" t="s">
        <v>21</v>
      </c>
      <c r="D38" s="54">
        <v>2</v>
      </c>
      <c r="E38" s="73">
        <f>N38-F38</f>
        <v>78.62700000000001</v>
      </c>
      <c r="F38" s="62">
        <f>N38*0.7</f>
        <v>183.46299999999997</v>
      </c>
      <c r="G38" s="51"/>
      <c r="H38" s="51"/>
      <c r="I38" s="51">
        <f>TRUNC((E38+F38)*D38,2)</f>
        <v>524.18</v>
      </c>
      <c r="J38" s="98"/>
      <c r="K38" s="108"/>
      <c r="L38" s="108"/>
      <c r="M38" s="105"/>
      <c r="N38">
        <v>262.09</v>
      </c>
    </row>
    <row r="39" spans="1:14" ht="53.25" customHeight="1" thickBot="1" thickTop="1">
      <c r="A39" s="52" t="s">
        <v>92</v>
      </c>
      <c r="B39" s="68" t="s">
        <v>97</v>
      </c>
      <c r="C39" s="52" t="s">
        <v>21</v>
      </c>
      <c r="D39" s="54">
        <v>2</v>
      </c>
      <c r="E39" s="73">
        <f>N39-F39</f>
        <v>78.35100000000003</v>
      </c>
      <c r="F39" s="62">
        <f>N39*0.7</f>
        <v>182.819</v>
      </c>
      <c r="G39" s="51"/>
      <c r="H39" s="51"/>
      <c r="I39" s="51">
        <f>TRUNC((E39+F39)*D39,2)</f>
        <v>522.34</v>
      </c>
      <c r="J39" s="98"/>
      <c r="K39" s="108"/>
      <c r="L39" s="108"/>
      <c r="M39" s="105"/>
      <c r="N39">
        <v>261.17</v>
      </c>
    </row>
    <row r="40" spans="1:14" ht="60" customHeight="1" thickBot="1" thickTop="1">
      <c r="A40" s="52" t="s">
        <v>93</v>
      </c>
      <c r="B40" s="68" t="s">
        <v>96</v>
      </c>
      <c r="C40" s="52" t="s">
        <v>21</v>
      </c>
      <c r="D40" s="54">
        <v>2</v>
      </c>
      <c r="E40" s="73">
        <f>N40-F40</f>
        <v>70.09800000000001</v>
      </c>
      <c r="F40" s="62">
        <f>N40*0.7</f>
        <v>163.56199999999998</v>
      </c>
      <c r="G40" s="51"/>
      <c r="H40" s="51"/>
      <c r="I40" s="51">
        <f>TRUNC((E40+F40)*D40,2)</f>
        <v>467.32</v>
      </c>
      <c r="J40" s="98"/>
      <c r="K40" s="108"/>
      <c r="L40" s="108"/>
      <c r="M40" s="105"/>
      <c r="N40">
        <v>233.66</v>
      </c>
    </row>
    <row r="41" spans="1:13" ht="14.25" thickBot="1" thickTop="1">
      <c r="A41" s="89" t="s">
        <v>28</v>
      </c>
      <c r="B41" s="90" t="s">
        <v>94</v>
      </c>
      <c r="C41" s="52"/>
      <c r="D41" s="54"/>
      <c r="E41" s="73"/>
      <c r="F41" s="62"/>
      <c r="G41" s="51"/>
      <c r="H41" s="51"/>
      <c r="I41" s="51"/>
      <c r="J41" s="98"/>
      <c r="K41" s="108"/>
      <c r="L41" s="108"/>
      <c r="M41" s="105"/>
    </row>
    <row r="42" spans="1:13" ht="27.75" customHeight="1" thickBot="1" thickTop="1">
      <c r="A42" s="52" t="s">
        <v>95</v>
      </c>
      <c r="B42" s="53" t="s">
        <v>103</v>
      </c>
      <c r="C42" s="52" t="s">
        <v>20</v>
      </c>
      <c r="D42" s="54"/>
      <c r="E42" s="86"/>
      <c r="F42" s="61"/>
      <c r="G42" s="51"/>
      <c r="H42" s="51"/>
      <c r="I42" s="51"/>
      <c r="J42" s="98"/>
      <c r="K42" s="108"/>
      <c r="L42" s="108"/>
      <c r="M42" s="105"/>
    </row>
    <row r="43" spans="1:13" ht="14.25" thickBot="1" thickTop="1">
      <c r="A43" s="52"/>
      <c r="B43" s="37" t="s">
        <v>47</v>
      </c>
      <c r="C43" s="60"/>
      <c r="D43" s="118"/>
      <c r="E43" s="123"/>
      <c r="F43" s="121"/>
      <c r="G43" s="56"/>
      <c r="H43" s="56"/>
      <c r="I43" s="56">
        <f>SUM(I38:I42)</f>
        <v>1513.84</v>
      </c>
      <c r="J43" s="56"/>
      <c r="K43" s="108"/>
      <c r="L43" s="108"/>
      <c r="M43" s="105"/>
    </row>
    <row r="44" spans="1:13" ht="14.25" thickBot="1" thickTop="1">
      <c r="A44" s="52"/>
      <c r="B44" s="52"/>
      <c r="C44" s="52"/>
      <c r="D44" s="54"/>
      <c r="E44" s="73"/>
      <c r="F44" s="62"/>
      <c r="G44" s="57"/>
      <c r="H44" s="57"/>
      <c r="I44" s="57"/>
      <c r="J44" s="100"/>
      <c r="K44" s="108"/>
      <c r="L44" s="108"/>
      <c r="M44" s="105"/>
    </row>
    <row r="45" spans="1:13" ht="14.25" thickBot="1" thickTop="1">
      <c r="A45" s="37">
        <v>6</v>
      </c>
      <c r="B45" s="59" t="s">
        <v>56</v>
      </c>
      <c r="C45" s="60"/>
      <c r="D45" s="118"/>
      <c r="E45" s="123"/>
      <c r="F45" s="121"/>
      <c r="G45" s="57"/>
      <c r="H45" s="57"/>
      <c r="I45" s="57"/>
      <c r="J45" s="100"/>
      <c r="K45" s="108"/>
      <c r="L45" s="108"/>
      <c r="M45" s="105"/>
    </row>
    <row r="46" spans="1:13" ht="24" customHeight="1" thickBot="1" thickTop="1">
      <c r="A46" s="46" t="s">
        <v>26</v>
      </c>
      <c r="B46" s="63" t="s">
        <v>99</v>
      </c>
      <c r="C46" s="46" t="s">
        <v>65</v>
      </c>
      <c r="D46" s="48"/>
      <c r="E46" s="86"/>
      <c r="F46" s="61"/>
      <c r="G46" s="51"/>
      <c r="H46" s="51"/>
      <c r="I46" s="51"/>
      <c r="J46" s="98"/>
      <c r="K46" s="108"/>
      <c r="L46" s="108"/>
      <c r="M46" s="105"/>
    </row>
    <row r="47" spans="1:13" ht="30" customHeight="1" thickBot="1" thickTop="1">
      <c r="A47" s="46" t="s">
        <v>27</v>
      </c>
      <c r="B47" s="91" t="s">
        <v>105</v>
      </c>
      <c r="C47" s="46" t="s">
        <v>67</v>
      </c>
      <c r="D47" s="48"/>
      <c r="E47" s="86"/>
      <c r="F47" s="61"/>
      <c r="G47" s="51"/>
      <c r="H47" s="51"/>
      <c r="I47" s="51"/>
      <c r="J47" s="98"/>
      <c r="K47" s="108"/>
      <c r="L47" s="108"/>
      <c r="M47" s="105"/>
    </row>
    <row r="48" spans="1:13" ht="35.25" customHeight="1" thickBot="1" thickTop="1">
      <c r="A48" s="46" t="s">
        <v>37</v>
      </c>
      <c r="B48" s="68" t="s">
        <v>101</v>
      </c>
      <c r="C48" s="46" t="s">
        <v>67</v>
      </c>
      <c r="D48" s="48"/>
      <c r="E48" s="86"/>
      <c r="F48" s="61"/>
      <c r="G48" s="51"/>
      <c r="H48" s="51"/>
      <c r="I48" s="51"/>
      <c r="J48" s="98"/>
      <c r="K48" s="108"/>
      <c r="L48" s="108"/>
      <c r="M48" s="105"/>
    </row>
    <row r="49" spans="1:13" ht="47.25" customHeight="1" thickBot="1" thickTop="1">
      <c r="A49" s="46" t="s">
        <v>57</v>
      </c>
      <c r="B49" s="53" t="s">
        <v>87</v>
      </c>
      <c r="C49" s="52" t="s">
        <v>66</v>
      </c>
      <c r="D49" s="54"/>
      <c r="E49" s="86"/>
      <c r="F49" s="61"/>
      <c r="G49" s="51"/>
      <c r="H49" s="51"/>
      <c r="I49" s="51"/>
      <c r="J49" s="98"/>
      <c r="K49" s="108"/>
      <c r="L49" s="108"/>
      <c r="M49" s="105"/>
    </row>
    <row r="50" spans="1:13" ht="43.5" customHeight="1" thickBot="1" thickTop="1">
      <c r="A50" s="46" t="s">
        <v>58</v>
      </c>
      <c r="B50" s="68" t="s">
        <v>100</v>
      </c>
      <c r="C50" s="46" t="s">
        <v>67</v>
      </c>
      <c r="D50" s="48"/>
      <c r="E50" s="86"/>
      <c r="F50" s="61"/>
      <c r="G50" s="51"/>
      <c r="H50" s="51"/>
      <c r="I50" s="51"/>
      <c r="J50" s="98"/>
      <c r="K50" s="108"/>
      <c r="L50" s="108"/>
      <c r="M50" s="105"/>
    </row>
    <row r="51" spans="1:13" ht="14.25" thickBot="1" thickTop="1">
      <c r="A51" s="46"/>
      <c r="B51" s="37" t="s">
        <v>42</v>
      </c>
      <c r="C51" s="64"/>
      <c r="D51" s="125"/>
      <c r="E51" s="126"/>
      <c r="F51" s="127"/>
      <c r="G51" s="56"/>
      <c r="H51" s="56"/>
      <c r="I51" s="56">
        <f>SUM(I46:I50)</f>
        <v>0</v>
      </c>
      <c r="J51" s="99"/>
      <c r="K51" s="108"/>
      <c r="L51" s="108"/>
      <c r="M51" s="105"/>
    </row>
    <row r="52" spans="1:13" ht="14.25" thickBot="1" thickTop="1">
      <c r="A52" s="46"/>
      <c r="B52" s="81"/>
      <c r="C52" s="46"/>
      <c r="D52" s="48"/>
      <c r="E52" s="86"/>
      <c r="F52" s="51"/>
      <c r="G52" s="82"/>
      <c r="H52" s="82"/>
      <c r="I52" s="82"/>
      <c r="J52" s="100"/>
      <c r="K52" s="108"/>
      <c r="L52" s="108"/>
      <c r="M52" s="105"/>
    </row>
    <row r="53" spans="1:13" ht="14.25" thickBot="1" thickTop="1">
      <c r="A53" s="37">
        <v>7</v>
      </c>
      <c r="B53" s="59" t="s">
        <v>10</v>
      </c>
      <c r="C53" s="60"/>
      <c r="D53" s="118"/>
      <c r="E53" s="123"/>
      <c r="F53" s="121"/>
      <c r="G53" s="121"/>
      <c r="H53" s="121"/>
      <c r="I53" s="121"/>
      <c r="J53" s="100"/>
      <c r="K53" s="108"/>
      <c r="L53" s="108"/>
      <c r="M53" s="105"/>
    </row>
    <row r="54" spans="1:13" ht="39.75" customHeight="1" thickBot="1" thickTop="1">
      <c r="A54" s="46" t="s">
        <v>38</v>
      </c>
      <c r="B54" s="47" t="s">
        <v>75</v>
      </c>
      <c r="C54" s="46" t="s">
        <v>65</v>
      </c>
      <c r="D54" s="48">
        <f>D11</f>
        <v>1441.43</v>
      </c>
      <c r="E54" s="86">
        <f>M54*F$6*0.3</f>
        <v>1.9007189999999996</v>
      </c>
      <c r="F54" s="61">
        <f>M54*F$6*0.7</f>
        <v>4.435010999999999</v>
      </c>
      <c r="G54" s="51"/>
      <c r="H54" s="51"/>
      <c r="I54" s="51">
        <f>TRUNC((E54+F54)*D54,2)</f>
        <v>9132.51</v>
      </c>
      <c r="J54" s="98"/>
      <c r="K54" s="108"/>
      <c r="L54" s="109">
        <v>4.67</v>
      </c>
      <c r="M54" s="106">
        <v>5.1</v>
      </c>
    </row>
    <row r="55" spans="1:13" ht="15" thickBot="1" thickTop="1">
      <c r="A55" s="52" t="s">
        <v>39</v>
      </c>
      <c r="B55" s="58" t="s">
        <v>121</v>
      </c>
      <c r="C55" s="52" t="s">
        <v>65</v>
      </c>
      <c r="D55" s="54">
        <f>D11</f>
        <v>1441.43</v>
      </c>
      <c r="E55" s="86">
        <f>M55*F$6*0.3</f>
        <v>1.0137168</v>
      </c>
      <c r="F55" s="61">
        <f>M55*F$6*0.7</f>
        <v>2.3653392</v>
      </c>
      <c r="G55" s="51"/>
      <c r="H55" s="51"/>
      <c r="I55" s="51">
        <f>TRUNC((E55+F55)*D55,2)</f>
        <v>4870.67</v>
      </c>
      <c r="J55" s="54"/>
      <c r="K55" s="7"/>
      <c r="L55" s="107">
        <v>2.43</v>
      </c>
      <c r="M55" s="106">
        <v>2.72</v>
      </c>
    </row>
    <row r="56" spans="1:13" ht="14.25" thickBot="1" thickTop="1">
      <c r="A56" s="52"/>
      <c r="B56" s="37" t="s">
        <v>41</v>
      </c>
      <c r="C56" s="60"/>
      <c r="D56" s="118"/>
      <c r="E56" s="123"/>
      <c r="F56" s="121"/>
      <c r="G56" s="56"/>
      <c r="H56" s="56"/>
      <c r="I56" s="56">
        <f>SUM(I54:I55)</f>
        <v>14003.18</v>
      </c>
      <c r="J56" s="99"/>
      <c r="K56" s="108"/>
      <c r="L56" s="109"/>
      <c r="M56" s="106"/>
    </row>
    <row r="57" spans="1:13" ht="14.25" thickBot="1" thickTop="1">
      <c r="A57" s="52"/>
      <c r="B57" s="37"/>
      <c r="C57" s="60"/>
      <c r="D57" s="118"/>
      <c r="E57" s="123"/>
      <c r="F57" s="121"/>
      <c r="G57" s="57"/>
      <c r="H57" s="57"/>
      <c r="I57" s="57"/>
      <c r="J57" s="100"/>
      <c r="K57" s="108"/>
      <c r="L57" s="109"/>
      <c r="M57" s="106"/>
    </row>
    <row r="58" spans="1:13" ht="14.25" thickBot="1" thickTop="1">
      <c r="A58" s="46"/>
      <c r="B58" s="239" t="s">
        <v>104</v>
      </c>
      <c r="C58" s="239"/>
      <c r="D58" s="239"/>
      <c r="E58" s="128"/>
      <c r="F58" s="127"/>
      <c r="G58" s="82"/>
      <c r="H58" s="82"/>
      <c r="I58" s="82">
        <f>I56+I51+I43+I34+I24+I18+I13</f>
        <v>79280.5</v>
      </c>
      <c r="J58" s="101"/>
      <c r="K58" s="108"/>
      <c r="L58" s="109"/>
      <c r="M58" s="106"/>
    </row>
    <row r="59" spans="1:13" ht="13.5" thickTop="1">
      <c r="A59" s="8"/>
      <c r="B59" s="25"/>
      <c r="C59" s="8"/>
      <c r="D59" s="8"/>
      <c r="E59" s="29"/>
      <c r="F59" s="32"/>
      <c r="G59" s="33"/>
      <c r="H59" s="33"/>
      <c r="I59" s="33"/>
      <c r="J59" s="109"/>
      <c r="K59" s="108"/>
      <c r="L59" s="108"/>
      <c r="M59" s="102"/>
    </row>
    <row r="60" spans="1:13" ht="12.75">
      <c r="A60" s="8"/>
      <c r="B60" s="9"/>
      <c r="C60" s="8"/>
      <c r="D60" s="8"/>
      <c r="E60" s="29"/>
      <c r="F60" s="32"/>
      <c r="G60" s="33"/>
      <c r="H60" s="33"/>
      <c r="I60" s="33"/>
      <c r="J60" s="109"/>
      <c r="K60" s="129"/>
      <c r="L60" s="108"/>
      <c r="M60" s="102"/>
    </row>
    <row r="61" spans="1:13" ht="12.75">
      <c r="A61" s="241" t="s">
        <v>131</v>
      </c>
      <c r="B61" s="241"/>
      <c r="C61" s="8"/>
      <c r="D61" s="8"/>
      <c r="E61" s="29"/>
      <c r="F61" s="32"/>
      <c r="G61" s="33"/>
      <c r="H61" s="33"/>
      <c r="I61" s="33"/>
      <c r="J61" s="109"/>
      <c r="K61" s="108"/>
      <c r="L61" s="108"/>
      <c r="M61" s="102"/>
    </row>
    <row r="62" spans="1:13" ht="12.75">
      <c r="A62" s="8"/>
      <c r="B62" s="9"/>
      <c r="C62" s="8"/>
      <c r="D62" s="8"/>
      <c r="E62" s="29"/>
      <c r="F62" s="32"/>
      <c r="G62" s="33"/>
      <c r="H62" s="33"/>
      <c r="I62" s="33"/>
      <c r="J62" s="109"/>
      <c r="K62" s="108"/>
      <c r="L62" s="108"/>
      <c r="M62" s="102"/>
    </row>
    <row r="63" spans="1:13" ht="12.75">
      <c r="A63" s="8"/>
      <c r="B63" s="9"/>
      <c r="C63" s="8"/>
      <c r="D63" s="8"/>
      <c r="E63" s="29"/>
      <c r="F63" s="32"/>
      <c r="G63" s="33"/>
      <c r="H63" s="33"/>
      <c r="I63" s="33"/>
      <c r="J63" s="109"/>
      <c r="K63" s="108"/>
      <c r="L63" s="108"/>
      <c r="M63" s="102"/>
    </row>
    <row r="64" spans="1:13" ht="12.75">
      <c r="A64" s="2"/>
      <c r="B64" s="130"/>
      <c r="C64" s="131"/>
      <c r="D64" s="132"/>
      <c r="E64" s="30"/>
      <c r="F64" s="30"/>
      <c r="G64" s="133"/>
      <c r="H64" s="132"/>
      <c r="I64" s="134"/>
      <c r="J64" s="109"/>
      <c r="K64" s="108"/>
      <c r="L64" s="108"/>
      <c r="M64" s="102"/>
    </row>
    <row r="65" spans="1:13" ht="12.75">
      <c r="A65" s="2"/>
      <c r="B65" s="130"/>
      <c r="C65" s="131"/>
      <c r="D65" s="132"/>
      <c r="E65" s="30"/>
      <c r="F65" s="30"/>
      <c r="G65" s="133"/>
      <c r="H65" s="132"/>
      <c r="I65" s="109"/>
      <c r="J65" s="109"/>
      <c r="K65" s="108"/>
      <c r="L65" s="108"/>
      <c r="M65" s="102"/>
    </row>
    <row r="66" spans="1:13" ht="12.75">
      <c r="A66" s="130"/>
      <c r="B66" s="130"/>
      <c r="C66" s="131"/>
      <c r="D66" s="132"/>
      <c r="E66" s="135"/>
      <c r="F66" s="135"/>
      <c r="G66" s="135"/>
      <c r="H66" s="135"/>
      <c r="I66" s="109"/>
      <c r="J66" s="109"/>
      <c r="K66" s="108"/>
      <c r="L66" s="108"/>
      <c r="M66" s="102"/>
    </row>
    <row r="67" spans="1:13" ht="12.75">
      <c r="A67" s="130"/>
      <c r="B67" s="22" t="s">
        <v>107</v>
      </c>
      <c r="C67" s="131"/>
      <c r="D67" s="132"/>
      <c r="E67" s="267" t="s">
        <v>32</v>
      </c>
      <c r="F67" s="267"/>
      <c r="G67" s="267"/>
      <c r="H67" s="267"/>
      <c r="I67" s="267"/>
      <c r="J67" s="109"/>
      <c r="K67" s="108"/>
      <c r="L67" s="108"/>
      <c r="M67" s="102"/>
    </row>
    <row r="68" spans="1:13" ht="12.75">
      <c r="A68" s="130"/>
      <c r="B68" s="16" t="s">
        <v>23</v>
      </c>
      <c r="C68" s="131"/>
      <c r="D68" s="132"/>
      <c r="E68" s="238" t="s">
        <v>33</v>
      </c>
      <c r="F68" s="238"/>
      <c r="G68" s="238"/>
      <c r="H68" s="238"/>
      <c r="I68" s="238"/>
      <c r="J68" s="109"/>
      <c r="K68" s="108"/>
      <c r="L68" s="108"/>
      <c r="M68" s="102"/>
    </row>
    <row r="69" spans="1:13" ht="12.75">
      <c r="A69" s="130"/>
      <c r="B69" s="130"/>
      <c r="C69" s="131"/>
      <c r="D69" s="132"/>
      <c r="E69" s="136"/>
      <c r="F69" s="136"/>
      <c r="G69" s="136"/>
      <c r="H69" s="136"/>
      <c r="I69" s="109"/>
      <c r="J69" s="109"/>
      <c r="K69" s="108"/>
      <c r="L69" s="108"/>
      <c r="M69" s="102"/>
    </row>
    <row r="70" spans="1:13" ht="12.75">
      <c r="A70" s="130"/>
      <c r="B70" s="130"/>
      <c r="C70" s="131"/>
      <c r="D70" s="132"/>
      <c r="E70" s="136"/>
      <c r="F70" s="136"/>
      <c r="G70" s="136"/>
      <c r="H70" s="137"/>
      <c r="I70" s="109"/>
      <c r="J70" s="109"/>
      <c r="K70" s="108"/>
      <c r="L70" s="108"/>
      <c r="M70" s="102"/>
    </row>
    <row r="71" spans="1:13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2"/>
    </row>
    <row r="72" spans="1:13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2"/>
    </row>
    <row r="73" spans="1:13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2"/>
    </row>
    <row r="74" spans="1:13" ht="12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2"/>
    </row>
    <row r="75" spans="1:13" ht="12.7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2"/>
    </row>
    <row r="76" spans="1:13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2"/>
    </row>
    <row r="77" spans="1:13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2"/>
    </row>
    <row r="78" spans="1:13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2"/>
    </row>
    <row r="79" spans="1:13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2"/>
    </row>
    <row r="80" spans="1:13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2"/>
    </row>
    <row r="81" spans="1:13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2"/>
    </row>
    <row r="82" spans="1:13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2"/>
    </row>
    <row r="83" spans="1:13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2"/>
    </row>
    <row r="84" spans="1:13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2"/>
    </row>
    <row r="85" spans="1:12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1:12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1:12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</sheetData>
  <sheetProtection/>
  <mergeCells count="20">
    <mergeCell ref="J7:J9"/>
    <mergeCell ref="F5:G5"/>
    <mergeCell ref="B58:D58"/>
    <mergeCell ref="E67:I67"/>
    <mergeCell ref="H5:J5"/>
    <mergeCell ref="A61:B61"/>
    <mergeCell ref="A7:A9"/>
    <mergeCell ref="B7:B9"/>
    <mergeCell ref="C7:C9"/>
    <mergeCell ref="D7:D9"/>
    <mergeCell ref="E68:I68"/>
    <mergeCell ref="E7:F7"/>
    <mergeCell ref="G7:H7"/>
    <mergeCell ref="I7:I9"/>
    <mergeCell ref="A1:J1"/>
    <mergeCell ref="B2:J2"/>
    <mergeCell ref="B3:J3"/>
    <mergeCell ref="B4:E4"/>
    <mergeCell ref="F4:G4"/>
    <mergeCell ref="H4:J4"/>
  </mergeCells>
  <printOptions/>
  <pageMargins left="0.787401575" right="0.787401575" top="0.984251969" bottom="0.984251969" header="0.492125985" footer="0.492125985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1"/>
  <sheetViews>
    <sheetView zoomScalePageLayoutView="0" workbookViewId="0" topLeftCell="A1">
      <selection activeCell="M67" sqref="M67"/>
    </sheetView>
  </sheetViews>
  <sheetFormatPr defaultColWidth="9.140625" defaultRowHeight="12.75"/>
  <cols>
    <col min="1" max="1" width="5.57421875" style="0" customWidth="1"/>
    <col min="2" max="2" width="34.00390625" style="0" customWidth="1"/>
  </cols>
  <sheetData>
    <row r="1" spans="1:10" ht="16.5" thickBot="1" thickTop="1">
      <c r="A1" s="245" t="s">
        <v>151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3.5" thickTop="1">
      <c r="A2" s="19"/>
      <c r="B2" s="248" t="s">
        <v>62</v>
      </c>
      <c r="C2" s="248"/>
      <c r="D2" s="248"/>
      <c r="E2" s="248"/>
      <c r="F2" s="248"/>
      <c r="G2" s="248"/>
      <c r="H2" s="248"/>
      <c r="I2" s="248"/>
      <c r="J2" s="249"/>
    </row>
    <row r="3" spans="1:10" ht="13.5" thickBot="1">
      <c r="A3" s="18"/>
      <c r="B3" s="250" t="s">
        <v>159</v>
      </c>
      <c r="C3" s="250"/>
      <c r="D3" s="250"/>
      <c r="E3" s="250"/>
      <c r="F3" s="250"/>
      <c r="G3" s="250"/>
      <c r="H3" s="250"/>
      <c r="I3" s="250"/>
      <c r="J3" s="251"/>
    </row>
    <row r="4" spans="1:10" ht="13.5" thickTop="1">
      <c r="A4" s="19"/>
      <c r="B4" s="252" t="s">
        <v>150</v>
      </c>
      <c r="C4" s="252"/>
      <c r="D4" s="252"/>
      <c r="E4" s="253"/>
      <c r="F4" s="268" t="s">
        <v>48</v>
      </c>
      <c r="G4" s="269"/>
      <c r="H4" s="270" t="s">
        <v>49</v>
      </c>
      <c r="I4" s="271"/>
      <c r="J4" s="272"/>
    </row>
    <row r="5" spans="1:10" ht="13.5" thickBot="1">
      <c r="A5" s="20"/>
      <c r="B5" s="21" t="s">
        <v>63</v>
      </c>
      <c r="C5" s="21"/>
      <c r="D5" s="163"/>
      <c r="E5" s="163"/>
      <c r="F5" s="226" t="s">
        <v>111</v>
      </c>
      <c r="G5" s="227"/>
      <c r="H5" s="226">
        <v>43831</v>
      </c>
      <c r="I5" s="228"/>
      <c r="J5" s="227"/>
    </row>
    <row r="6" spans="1:10" ht="14.25" thickBot="1" thickTop="1">
      <c r="A6" s="40"/>
      <c r="B6" s="164"/>
      <c r="C6" s="21"/>
      <c r="D6" s="163"/>
      <c r="E6" s="163" t="s">
        <v>112</v>
      </c>
      <c r="F6" s="163">
        <v>1.2423</v>
      </c>
      <c r="G6" s="163"/>
      <c r="H6" s="163"/>
      <c r="I6" s="163"/>
      <c r="J6" s="165"/>
    </row>
    <row r="7" spans="1:10" ht="14.25" thickBot="1" thickTop="1">
      <c r="A7" s="242" t="s">
        <v>0</v>
      </c>
      <c r="B7" s="232" t="s">
        <v>68</v>
      </c>
      <c r="C7" s="232" t="s">
        <v>4</v>
      </c>
      <c r="D7" s="232" t="s">
        <v>1</v>
      </c>
      <c r="E7" s="229" t="s">
        <v>81</v>
      </c>
      <c r="F7" s="230"/>
      <c r="G7" s="231" t="s">
        <v>80</v>
      </c>
      <c r="H7" s="232"/>
      <c r="I7" s="233" t="s">
        <v>84</v>
      </c>
      <c r="J7" s="233" t="s">
        <v>83</v>
      </c>
    </row>
    <row r="8" spans="1:10" ht="14.25" thickBot="1" thickTop="1">
      <c r="A8" s="243"/>
      <c r="B8" s="236"/>
      <c r="C8" s="236"/>
      <c r="D8" s="236"/>
      <c r="E8" s="37" t="s">
        <v>82</v>
      </c>
      <c r="F8" s="37" t="s">
        <v>82</v>
      </c>
      <c r="G8" s="37" t="s">
        <v>82</v>
      </c>
      <c r="H8" s="37" t="s">
        <v>82</v>
      </c>
      <c r="I8" s="234"/>
      <c r="J8" s="234"/>
    </row>
    <row r="9" spans="1:10" ht="25.5" thickBot="1" thickTop="1">
      <c r="A9" s="244"/>
      <c r="B9" s="237"/>
      <c r="C9" s="237"/>
      <c r="D9" s="237"/>
      <c r="E9" s="38" t="s">
        <v>35</v>
      </c>
      <c r="F9" s="39" t="s">
        <v>15</v>
      </c>
      <c r="G9" s="36" t="s">
        <v>24</v>
      </c>
      <c r="H9" s="36" t="s">
        <v>15</v>
      </c>
      <c r="I9" s="235"/>
      <c r="J9" s="235"/>
    </row>
    <row r="10" spans="1:10" ht="14.25" thickBot="1" thickTop="1">
      <c r="A10" s="24" t="s">
        <v>40</v>
      </c>
      <c r="B10" s="42" t="s">
        <v>5</v>
      </c>
      <c r="C10" s="43"/>
      <c r="D10" s="43"/>
      <c r="E10" s="44"/>
      <c r="F10" s="44"/>
      <c r="G10" s="44"/>
      <c r="H10" s="44"/>
      <c r="I10" s="45"/>
      <c r="J10" s="169"/>
    </row>
    <row r="11" spans="1:13" ht="27.75" customHeight="1" thickBot="1" thickTop="1">
      <c r="A11" s="46" t="s">
        <v>6</v>
      </c>
      <c r="B11" s="47" t="s">
        <v>64</v>
      </c>
      <c r="C11" s="46" t="s">
        <v>65</v>
      </c>
      <c r="D11" s="48">
        <v>490.7</v>
      </c>
      <c r="E11" s="86">
        <f>M11*F6</f>
        <v>0.459651</v>
      </c>
      <c r="F11" s="51"/>
      <c r="G11" s="51"/>
      <c r="H11" s="51"/>
      <c r="I11" s="51">
        <f>TRUNC(E11*D11,2)</f>
        <v>225.55</v>
      </c>
      <c r="J11" s="170"/>
      <c r="K11" s="108"/>
      <c r="L11" s="109">
        <v>0.33</v>
      </c>
      <c r="M11" s="106">
        <v>0.37</v>
      </c>
    </row>
    <row r="12" spans="1:13" ht="39.75" customHeight="1" thickBot="1" thickTop="1">
      <c r="A12" s="52" t="s">
        <v>2</v>
      </c>
      <c r="B12" s="53" t="s">
        <v>89</v>
      </c>
      <c r="C12" s="52" t="s">
        <v>65</v>
      </c>
      <c r="D12" s="54"/>
      <c r="E12" s="86"/>
      <c r="F12" s="61"/>
      <c r="G12" s="51"/>
      <c r="H12" s="51"/>
      <c r="I12" s="51"/>
      <c r="J12" s="170"/>
      <c r="K12" s="108"/>
      <c r="L12" s="109"/>
      <c r="M12" s="106"/>
    </row>
    <row r="13" spans="1:13" ht="14.25" thickBot="1" thickTop="1">
      <c r="A13" s="52"/>
      <c r="B13" s="37" t="s">
        <v>43</v>
      </c>
      <c r="C13" s="52"/>
      <c r="D13" s="54"/>
      <c r="E13" s="87"/>
      <c r="F13" s="61"/>
      <c r="G13" s="56"/>
      <c r="H13" s="56"/>
      <c r="I13" s="57">
        <f>SUM(I11:I12)</f>
        <v>225.55</v>
      </c>
      <c r="J13" s="57"/>
      <c r="K13" s="108"/>
      <c r="L13" s="109"/>
      <c r="M13" s="106"/>
    </row>
    <row r="14" spans="1:13" ht="14.25" thickBot="1" thickTop="1">
      <c r="A14" s="52"/>
      <c r="B14" s="58"/>
      <c r="C14" s="52"/>
      <c r="D14" s="54"/>
      <c r="E14" s="87"/>
      <c r="F14" s="61"/>
      <c r="G14" s="56"/>
      <c r="H14" s="56"/>
      <c r="I14" s="57"/>
      <c r="J14" s="170"/>
      <c r="K14" s="108"/>
      <c r="L14" s="109"/>
      <c r="M14" s="106"/>
    </row>
    <row r="15" spans="1:13" ht="14.25" thickBot="1" thickTop="1">
      <c r="A15" s="37" t="s">
        <v>7</v>
      </c>
      <c r="B15" s="59" t="s">
        <v>8</v>
      </c>
      <c r="C15" s="52"/>
      <c r="D15" s="54"/>
      <c r="E15" s="87"/>
      <c r="F15" s="61"/>
      <c r="G15" s="61"/>
      <c r="H15" s="61"/>
      <c r="I15" s="62"/>
      <c r="J15" s="170"/>
      <c r="K15" s="108"/>
      <c r="L15" s="109"/>
      <c r="M15" s="106"/>
    </row>
    <row r="16" spans="1:13" ht="21.75" customHeight="1" thickBot="1" thickTop="1">
      <c r="A16" s="46" t="s">
        <v>11</v>
      </c>
      <c r="B16" s="63" t="s">
        <v>120</v>
      </c>
      <c r="C16" s="46" t="s">
        <v>29</v>
      </c>
      <c r="D16" s="48">
        <f>D11</f>
        <v>490.7</v>
      </c>
      <c r="E16" s="86">
        <f>M16*F$6*0.3</f>
        <v>0.5627618999999999</v>
      </c>
      <c r="F16" s="61">
        <f>M16*F$6*0.7</f>
        <v>1.3131110999999998</v>
      </c>
      <c r="G16" s="51"/>
      <c r="H16" s="51"/>
      <c r="I16" s="51">
        <f>TRUNC((E16+F16)*D16,2)</f>
        <v>920.49</v>
      </c>
      <c r="J16" s="54"/>
      <c r="K16" s="108"/>
      <c r="L16" s="109">
        <v>1.41</v>
      </c>
      <c r="M16" s="106">
        <v>1.51</v>
      </c>
    </row>
    <row r="17" spans="1:13" ht="41.25" customHeight="1" thickBot="1" thickTop="1">
      <c r="A17" s="52" t="s">
        <v>118</v>
      </c>
      <c r="B17" s="65" t="s">
        <v>106</v>
      </c>
      <c r="C17" s="52" t="s">
        <v>66</v>
      </c>
      <c r="D17" s="54">
        <f>D11*0.15</f>
        <v>73.60499999999999</v>
      </c>
      <c r="E17" s="86">
        <f>M17*F$6*0.3</f>
        <v>10.5322194</v>
      </c>
      <c r="F17" s="61">
        <f>M17*F$6*0.7</f>
        <v>24.5751786</v>
      </c>
      <c r="G17" s="51"/>
      <c r="H17" s="51"/>
      <c r="I17" s="51">
        <f>TRUNC((E17+F17)*D17,2)</f>
        <v>2584.08</v>
      </c>
      <c r="J17" s="54"/>
      <c r="K17" s="108"/>
      <c r="L17" s="109">
        <v>28.26</v>
      </c>
      <c r="M17" s="106">
        <v>28.26</v>
      </c>
    </row>
    <row r="18" spans="1:13" ht="14.25" thickBot="1" thickTop="1">
      <c r="A18" s="52" t="s">
        <v>117</v>
      </c>
      <c r="B18" s="37" t="s">
        <v>44</v>
      </c>
      <c r="C18" s="52"/>
      <c r="D18" s="54"/>
      <c r="E18" s="88"/>
      <c r="F18" s="88"/>
      <c r="G18" s="56"/>
      <c r="H18" s="56"/>
      <c r="I18" s="57">
        <f>SUM(I16:I17)</f>
        <v>3504.5699999999997</v>
      </c>
      <c r="J18" s="57"/>
      <c r="K18" s="108"/>
      <c r="L18" s="109"/>
      <c r="M18" s="106"/>
    </row>
    <row r="19" spans="1:13" ht="14.25" thickBot="1" thickTop="1">
      <c r="A19" s="52"/>
      <c r="B19" s="58"/>
      <c r="C19" s="52"/>
      <c r="D19" s="54"/>
      <c r="E19" s="88"/>
      <c r="F19" s="88"/>
      <c r="G19" s="66"/>
      <c r="H19" s="66"/>
      <c r="I19" s="67"/>
      <c r="J19" s="170"/>
      <c r="K19" s="108"/>
      <c r="L19" s="108"/>
      <c r="M19" s="105"/>
    </row>
    <row r="20" spans="1:13" ht="14.25" thickBot="1" thickTop="1">
      <c r="A20" s="37" t="s">
        <v>17</v>
      </c>
      <c r="B20" s="59" t="s">
        <v>9</v>
      </c>
      <c r="C20" s="52"/>
      <c r="D20" s="54"/>
      <c r="E20" s="87"/>
      <c r="F20" s="61"/>
      <c r="G20" s="61"/>
      <c r="H20" s="61"/>
      <c r="I20" s="62"/>
      <c r="J20" s="170"/>
      <c r="K20" s="108"/>
      <c r="L20" s="108"/>
      <c r="M20" s="105"/>
    </row>
    <row r="21" spans="1:13" ht="26.25" customHeight="1" thickBot="1" thickTop="1">
      <c r="A21" s="52" t="s">
        <v>3</v>
      </c>
      <c r="B21" s="68" t="s">
        <v>85</v>
      </c>
      <c r="C21" s="52" t="s">
        <v>65</v>
      </c>
      <c r="D21" s="54">
        <f>D11</f>
        <v>490.7</v>
      </c>
      <c r="E21" s="87">
        <v>5.33</v>
      </c>
      <c r="F21" s="61">
        <v>17.77</v>
      </c>
      <c r="G21" s="51"/>
      <c r="H21" s="51"/>
      <c r="I21" s="51">
        <f>TRUNC((E21+F21)*D21,2)</f>
        <v>11335.17</v>
      </c>
      <c r="J21" s="54"/>
      <c r="K21" s="108"/>
      <c r="L21" s="108"/>
      <c r="M21" s="105"/>
    </row>
    <row r="22" spans="1:13" ht="27.75" customHeight="1" thickBot="1" thickTop="1">
      <c r="A22" s="52" t="s">
        <v>13</v>
      </c>
      <c r="B22" s="68" t="s">
        <v>86</v>
      </c>
      <c r="C22" s="52" t="s">
        <v>66</v>
      </c>
      <c r="D22" s="54">
        <f>D11*0.02</f>
        <v>9.814</v>
      </c>
      <c r="E22" s="73">
        <v>16.72</v>
      </c>
      <c r="F22" s="62">
        <v>95.97</v>
      </c>
      <c r="G22" s="51"/>
      <c r="H22" s="51"/>
      <c r="I22" s="51">
        <f>TRUNC((E22+F22)*D22,2)</f>
        <v>1105.93</v>
      </c>
      <c r="J22" s="54"/>
      <c r="K22" s="108"/>
      <c r="L22" s="108"/>
      <c r="M22" s="105"/>
    </row>
    <row r="23" spans="1:13" ht="76.5" customHeight="1" thickBot="1" thickTop="1">
      <c r="A23" s="52" t="s">
        <v>14</v>
      </c>
      <c r="B23" s="65" t="s">
        <v>108</v>
      </c>
      <c r="C23" s="52" t="s">
        <v>20</v>
      </c>
      <c r="D23" s="54">
        <v>262</v>
      </c>
      <c r="E23" s="86">
        <f>M23*F$6*0.3</f>
        <v>14.4752796</v>
      </c>
      <c r="F23" s="61">
        <f>M23*F$6*0.7</f>
        <v>33.7756524</v>
      </c>
      <c r="G23" s="51"/>
      <c r="H23" s="51"/>
      <c r="I23" s="51">
        <f>TRUNC((E23+F23)*D23,2)</f>
        <v>12641.74</v>
      </c>
      <c r="J23" s="54"/>
      <c r="K23" s="108"/>
      <c r="L23" s="109">
        <v>37.26</v>
      </c>
      <c r="M23" s="106">
        <v>38.84</v>
      </c>
    </row>
    <row r="24" spans="1:13" ht="14.25" thickBot="1" thickTop="1">
      <c r="A24" s="52"/>
      <c r="B24" s="37" t="s">
        <v>45</v>
      </c>
      <c r="C24" s="52"/>
      <c r="D24" s="54"/>
      <c r="E24" s="73"/>
      <c r="F24" s="62"/>
      <c r="G24" s="56"/>
      <c r="H24" s="56"/>
      <c r="I24" s="56">
        <f>SUM(I21:I23)</f>
        <v>25082.84</v>
      </c>
      <c r="J24" s="56"/>
      <c r="K24" s="108"/>
      <c r="L24" s="108"/>
      <c r="M24" s="105"/>
    </row>
    <row r="25" spans="1:13" ht="14.25" thickBot="1" thickTop="1">
      <c r="A25" s="52"/>
      <c r="B25" s="58"/>
      <c r="C25" s="52"/>
      <c r="D25" s="54"/>
      <c r="E25" s="73"/>
      <c r="F25" s="62"/>
      <c r="G25" s="57"/>
      <c r="H25" s="57"/>
      <c r="I25" s="57"/>
      <c r="J25" s="52"/>
      <c r="K25" s="108"/>
      <c r="L25" s="108"/>
      <c r="M25" s="105"/>
    </row>
    <row r="26" spans="1:13" ht="14.25" thickBot="1" thickTop="1">
      <c r="A26" s="37" t="s">
        <v>18</v>
      </c>
      <c r="B26" s="59" t="s">
        <v>25</v>
      </c>
      <c r="C26" s="52"/>
      <c r="D26" s="54"/>
      <c r="E26" s="73"/>
      <c r="F26" s="62"/>
      <c r="G26" s="62"/>
      <c r="H26" s="62"/>
      <c r="I26" s="62"/>
      <c r="J26" s="52"/>
      <c r="K26" s="108"/>
      <c r="L26" s="108"/>
      <c r="M26" s="105"/>
    </row>
    <row r="27" spans="1:13" ht="14.25" thickBot="1" thickTop="1">
      <c r="A27" s="52" t="s">
        <v>76</v>
      </c>
      <c r="B27" s="77" t="s">
        <v>73</v>
      </c>
      <c r="C27" s="52" t="s">
        <v>20</v>
      </c>
      <c r="D27" s="54"/>
      <c r="E27" s="86"/>
      <c r="F27" s="61"/>
      <c r="G27" s="51"/>
      <c r="H27" s="51"/>
      <c r="I27" s="51"/>
      <c r="J27" s="54"/>
      <c r="K27" s="108"/>
      <c r="L27" s="108"/>
      <c r="M27" s="105"/>
    </row>
    <row r="28" spans="1:13" ht="37.5" customHeight="1" thickBot="1" thickTop="1">
      <c r="A28" s="52" t="s">
        <v>34</v>
      </c>
      <c r="B28" s="78" t="s">
        <v>69</v>
      </c>
      <c r="C28" s="52" t="s">
        <v>20</v>
      </c>
      <c r="D28" s="54"/>
      <c r="E28" s="86"/>
      <c r="F28" s="61"/>
      <c r="G28" s="51"/>
      <c r="H28" s="51"/>
      <c r="I28" s="51"/>
      <c r="J28" s="54"/>
      <c r="K28" s="108"/>
      <c r="L28" s="108"/>
      <c r="M28" s="105"/>
    </row>
    <row r="29" spans="1:13" ht="37.5" customHeight="1" thickBot="1" thickTop="1">
      <c r="A29" s="52" t="s">
        <v>36</v>
      </c>
      <c r="B29" s="78" t="s">
        <v>70</v>
      </c>
      <c r="C29" s="52" t="s">
        <v>20</v>
      </c>
      <c r="D29" s="54"/>
      <c r="E29" s="86"/>
      <c r="F29" s="61"/>
      <c r="G29" s="51"/>
      <c r="H29" s="51"/>
      <c r="I29" s="51"/>
      <c r="J29" s="54"/>
      <c r="K29" s="108"/>
      <c r="L29" s="108"/>
      <c r="M29" s="105"/>
    </row>
    <row r="30" spans="1:13" ht="42" customHeight="1" thickBot="1" thickTop="1">
      <c r="A30" s="52" t="s">
        <v>77</v>
      </c>
      <c r="B30" s="78" t="s">
        <v>74</v>
      </c>
      <c r="C30" s="52" t="s">
        <v>20</v>
      </c>
      <c r="D30" s="54"/>
      <c r="E30" s="86"/>
      <c r="F30" s="61"/>
      <c r="G30" s="51"/>
      <c r="H30" s="51"/>
      <c r="I30" s="51"/>
      <c r="J30" s="54"/>
      <c r="K30" s="108"/>
      <c r="L30" s="108"/>
      <c r="M30" s="105"/>
    </row>
    <row r="31" spans="1:13" ht="39" customHeight="1" thickBot="1" thickTop="1">
      <c r="A31" s="46" t="s">
        <v>78</v>
      </c>
      <c r="B31" s="79" t="s">
        <v>87</v>
      </c>
      <c r="C31" s="52" t="s">
        <v>66</v>
      </c>
      <c r="D31" s="54"/>
      <c r="E31" s="86"/>
      <c r="F31" s="61"/>
      <c r="G31" s="51"/>
      <c r="H31" s="51"/>
      <c r="I31" s="51"/>
      <c r="J31" s="54"/>
      <c r="K31" s="108"/>
      <c r="L31" s="108"/>
      <c r="M31" s="105"/>
    </row>
    <row r="32" spans="1:13" ht="43.5" customHeight="1" thickBot="1" thickTop="1">
      <c r="A32" s="52" t="s">
        <v>79</v>
      </c>
      <c r="B32" s="65" t="s">
        <v>110</v>
      </c>
      <c r="C32" s="52" t="s">
        <v>66</v>
      </c>
      <c r="D32" s="54"/>
      <c r="E32" s="86"/>
      <c r="F32" s="61"/>
      <c r="G32" s="51"/>
      <c r="H32" s="51"/>
      <c r="I32" s="51"/>
      <c r="J32" s="54"/>
      <c r="K32" s="108"/>
      <c r="L32" s="108"/>
      <c r="M32" s="105"/>
    </row>
    <row r="33" spans="1:13" ht="116.25" customHeight="1" thickBot="1" thickTop="1">
      <c r="A33" s="52" t="s">
        <v>102</v>
      </c>
      <c r="B33" s="95" t="s">
        <v>109</v>
      </c>
      <c r="C33" s="52" t="s">
        <v>21</v>
      </c>
      <c r="D33" s="54"/>
      <c r="E33" s="86"/>
      <c r="F33" s="61"/>
      <c r="G33" s="51"/>
      <c r="H33" s="51"/>
      <c r="I33" s="51"/>
      <c r="J33" s="54"/>
      <c r="K33" s="108"/>
      <c r="L33" s="108"/>
      <c r="M33" s="105"/>
    </row>
    <row r="34" spans="1:13" ht="14.25" thickBot="1" thickTop="1">
      <c r="A34" s="52"/>
      <c r="B34" s="37" t="s">
        <v>46</v>
      </c>
      <c r="C34" s="52"/>
      <c r="D34" s="54"/>
      <c r="E34" s="73"/>
      <c r="F34" s="62"/>
      <c r="G34" s="57"/>
      <c r="H34" s="57"/>
      <c r="I34" s="57">
        <f>SUM(I27:I33)</f>
        <v>0</v>
      </c>
      <c r="J34" s="57"/>
      <c r="K34" s="108"/>
      <c r="L34" s="108"/>
      <c r="M34" s="105"/>
    </row>
    <row r="35" spans="1:13" ht="14.25" thickBot="1" thickTop="1">
      <c r="A35" s="52"/>
      <c r="B35" s="124"/>
      <c r="C35" s="52"/>
      <c r="D35" s="54"/>
      <c r="E35" s="73"/>
      <c r="F35" s="62"/>
      <c r="G35" s="57"/>
      <c r="H35" s="57"/>
      <c r="I35" s="57"/>
      <c r="J35" s="52"/>
      <c r="K35" s="108"/>
      <c r="L35" s="108"/>
      <c r="M35" s="105"/>
    </row>
    <row r="36" spans="1:13" ht="14.25" thickBot="1" thickTop="1">
      <c r="A36" s="37">
        <v>5</v>
      </c>
      <c r="B36" s="59" t="s">
        <v>90</v>
      </c>
      <c r="C36" s="52"/>
      <c r="D36" s="54"/>
      <c r="E36" s="73"/>
      <c r="F36" s="62"/>
      <c r="G36" s="62"/>
      <c r="H36" s="62"/>
      <c r="I36" s="57"/>
      <c r="J36" s="52"/>
      <c r="K36" s="108"/>
      <c r="L36" s="108"/>
      <c r="M36" s="105"/>
    </row>
    <row r="37" spans="1:13" ht="14.25" thickBot="1" thickTop="1">
      <c r="A37" s="89" t="s">
        <v>22</v>
      </c>
      <c r="B37" s="90" t="s">
        <v>88</v>
      </c>
      <c r="C37" s="52"/>
      <c r="D37" s="54"/>
      <c r="E37" s="73"/>
      <c r="F37" s="62"/>
      <c r="G37" s="62"/>
      <c r="H37" s="62"/>
      <c r="I37" s="57"/>
      <c r="J37" s="52"/>
      <c r="K37" s="108"/>
      <c r="L37" s="108"/>
      <c r="M37" s="105"/>
    </row>
    <row r="38" spans="1:14" ht="42.75" customHeight="1" thickBot="1" thickTop="1">
      <c r="A38" s="52" t="s">
        <v>91</v>
      </c>
      <c r="B38" s="68" t="s">
        <v>98</v>
      </c>
      <c r="C38" s="52" t="s">
        <v>21</v>
      </c>
      <c r="D38" s="48">
        <v>1</v>
      </c>
      <c r="E38" s="73">
        <f>N38-F38</f>
        <v>78.62700000000001</v>
      </c>
      <c r="F38" s="62">
        <f>N38*0.7</f>
        <v>183.46299999999997</v>
      </c>
      <c r="G38" s="51"/>
      <c r="H38" s="51"/>
      <c r="I38" s="51">
        <f>TRUNC((E38+F38)*D38,2)</f>
        <v>262.09</v>
      </c>
      <c r="J38" s="54"/>
      <c r="K38" s="108"/>
      <c r="L38" s="108"/>
      <c r="M38" s="105"/>
      <c r="N38">
        <v>262.09</v>
      </c>
    </row>
    <row r="39" spans="1:14" ht="42.75" customHeight="1" thickBot="1" thickTop="1">
      <c r="A39" s="52" t="s">
        <v>92</v>
      </c>
      <c r="B39" s="68" t="s">
        <v>97</v>
      </c>
      <c r="C39" s="52" t="s">
        <v>21</v>
      </c>
      <c r="D39" s="48">
        <v>2</v>
      </c>
      <c r="E39" s="73">
        <f>N39-F39</f>
        <v>78.35100000000003</v>
      </c>
      <c r="F39" s="62">
        <f>N39*0.7</f>
        <v>182.819</v>
      </c>
      <c r="G39" s="51"/>
      <c r="H39" s="51"/>
      <c r="I39" s="51">
        <f>TRUNC((E39+F39)*D39,2)</f>
        <v>522.34</v>
      </c>
      <c r="J39" s="54"/>
      <c r="K39" s="108"/>
      <c r="L39" s="108"/>
      <c r="M39" s="105"/>
      <c r="N39">
        <v>261.17</v>
      </c>
    </row>
    <row r="40" spans="1:14" ht="55.5" customHeight="1" thickBot="1" thickTop="1">
      <c r="A40" s="52" t="s">
        <v>93</v>
      </c>
      <c r="B40" s="68" t="s">
        <v>96</v>
      </c>
      <c r="C40" s="52" t="s">
        <v>21</v>
      </c>
      <c r="D40" s="48">
        <v>2</v>
      </c>
      <c r="E40" s="73">
        <f>N40-F40</f>
        <v>70.09800000000001</v>
      </c>
      <c r="F40" s="62">
        <f>N40*0.7</f>
        <v>163.56199999999998</v>
      </c>
      <c r="G40" s="51"/>
      <c r="H40" s="51"/>
      <c r="I40" s="51">
        <f>TRUNC((E40+F40)*D40,2)</f>
        <v>467.32</v>
      </c>
      <c r="J40" s="54"/>
      <c r="K40" s="108"/>
      <c r="L40" s="108"/>
      <c r="M40" s="105"/>
      <c r="N40">
        <v>233.66</v>
      </c>
    </row>
    <row r="41" spans="1:13" ht="14.25" thickBot="1" thickTop="1">
      <c r="A41" s="89" t="s">
        <v>28</v>
      </c>
      <c r="B41" s="90" t="s">
        <v>94</v>
      </c>
      <c r="C41" s="52"/>
      <c r="D41" s="54"/>
      <c r="E41" s="73"/>
      <c r="F41" s="62"/>
      <c r="G41" s="51"/>
      <c r="H41" s="51"/>
      <c r="I41" s="51"/>
      <c r="J41" s="54"/>
      <c r="K41" s="108"/>
      <c r="L41" s="108"/>
      <c r="M41" s="105"/>
    </row>
    <row r="42" spans="1:13" ht="26.25" customHeight="1" thickBot="1" thickTop="1">
      <c r="A42" s="52" t="s">
        <v>95</v>
      </c>
      <c r="B42" s="53" t="s">
        <v>103</v>
      </c>
      <c r="C42" s="52" t="s">
        <v>20</v>
      </c>
      <c r="D42" s="54"/>
      <c r="E42" s="86"/>
      <c r="F42" s="61"/>
      <c r="G42" s="51"/>
      <c r="H42" s="51"/>
      <c r="I42" s="51"/>
      <c r="J42" s="54"/>
      <c r="K42" s="108"/>
      <c r="L42" s="108"/>
      <c r="M42" s="105"/>
    </row>
    <row r="43" spans="1:13" ht="14.25" thickBot="1" thickTop="1">
      <c r="A43" s="52"/>
      <c r="B43" s="37" t="s">
        <v>47</v>
      </c>
      <c r="C43" s="52"/>
      <c r="D43" s="54"/>
      <c r="E43" s="73"/>
      <c r="F43" s="62"/>
      <c r="G43" s="56"/>
      <c r="H43" s="56"/>
      <c r="I43" s="56">
        <f>SUM(I38:I42)</f>
        <v>1251.75</v>
      </c>
      <c r="J43" s="56"/>
      <c r="K43" s="108"/>
      <c r="L43" s="108"/>
      <c r="M43" s="105"/>
    </row>
    <row r="44" spans="1:13" ht="14.25" thickBot="1" thickTop="1">
      <c r="A44" s="52"/>
      <c r="B44" s="52"/>
      <c r="C44" s="52"/>
      <c r="D44" s="54"/>
      <c r="E44" s="73"/>
      <c r="F44" s="62"/>
      <c r="G44" s="57"/>
      <c r="H44" s="57"/>
      <c r="I44" s="57"/>
      <c r="J44" s="52"/>
      <c r="K44" s="108"/>
      <c r="L44" s="108"/>
      <c r="M44" s="105"/>
    </row>
    <row r="45" spans="1:13" ht="14.25" thickBot="1" thickTop="1">
      <c r="A45" s="37">
        <v>6</v>
      </c>
      <c r="B45" s="59" t="s">
        <v>56</v>
      </c>
      <c r="C45" s="52"/>
      <c r="D45" s="54"/>
      <c r="E45" s="73"/>
      <c r="F45" s="62"/>
      <c r="G45" s="57"/>
      <c r="H45" s="57"/>
      <c r="I45" s="57"/>
      <c r="J45" s="52"/>
      <c r="K45" s="108"/>
      <c r="L45" s="108"/>
      <c r="M45" s="105"/>
    </row>
    <row r="46" spans="1:13" ht="20.25" customHeight="1" thickBot="1" thickTop="1">
      <c r="A46" s="46" t="s">
        <v>26</v>
      </c>
      <c r="B46" s="63" t="s">
        <v>99</v>
      </c>
      <c r="C46" s="46" t="s">
        <v>65</v>
      </c>
      <c r="D46" s="48"/>
      <c r="E46" s="86"/>
      <c r="F46" s="61"/>
      <c r="G46" s="51"/>
      <c r="H46" s="51"/>
      <c r="I46" s="51"/>
      <c r="J46" s="54"/>
      <c r="K46" s="108"/>
      <c r="L46" s="108"/>
      <c r="M46" s="105"/>
    </row>
    <row r="47" spans="1:13" ht="30.75" customHeight="1" thickBot="1" thickTop="1">
      <c r="A47" s="46" t="s">
        <v>27</v>
      </c>
      <c r="B47" s="91" t="s">
        <v>105</v>
      </c>
      <c r="C47" s="46" t="s">
        <v>67</v>
      </c>
      <c r="D47" s="48"/>
      <c r="E47" s="86"/>
      <c r="F47" s="61"/>
      <c r="G47" s="51"/>
      <c r="H47" s="51"/>
      <c r="I47" s="51"/>
      <c r="J47" s="54"/>
      <c r="K47" s="108"/>
      <c r="L47" s="108"/>
      <c r="M47" s="105"/>
    </row>
    <row r="48" spans="1:13" ht="32.25" customHeight="1" thickBot="1" thickTop="1">
      <c r="A48" s="46" t="s">
        <v>37</v>
      </c>
      <c r="B48" s="68" t="s">
        <v>101</v>
      </c>
      <c r="C48" s="46" t="s">
        <v>67</v>
      </c>
      <c r="D48" s="48"/>
      <c r="E48" s="86"/>
      <c r="F48" s="61"/>
      <c r="G48" s="51"/>
      <c r="H48" s="51"/>
      <c r="I48" s="51"/>
      <c r="J48" s="54"/>
      <c r="K48" s="108"/>
      <c r="L48" s="108"/>
      <c r="M48" s="105"/>
    </row>
    <row r="49" spans="1:13" ht="40.5" customHeight="1" thickBot="1" thickTop="1">
      <c r="A49" s="46" t="s">
        <v>57</v>
      </c>
      <c r="B49" s="53" t="s">
        <v>87</v>
      </c>
      <c r="C49" s="52" t="s">
        <v>66</v>
      </c>
      <c r="D49" s="54"/>
      <c r="E49" s="86"/>
      <c r="F49" s="61"/>
      <c r="G49" s="51"/>
      <c r="H49" s="51"/>
      <c r="I49" s="51"/>
      <c r="J49" s="54"/>
      <c r="K49" s="108"/>
      <c r="L49" s="108"/>
      <c r="M49" s="105"/>
    </row>
    <row r="50" spans="1:13" ht="34.5" customHeight="1" thickBot="1" thickTop="1">
      <c r="A50" s="46" t="s">
        <v>58</v>
      </c>
      <c r="B50" s="68" t="s">
        <v>100</v>
      </c>
      <c r="C50" s="46" t="s">
        <v>67</v>
      </c>
      <c r="D50" s="48"/>
      <c r="E50" s="86"/>
      <c r="F50" s="61"/>
      <c r="G50" s="51"/>
      <c r="H50" s="51"/>
      <c r="I50" s="51"/>
      <c r="J50" s="54"/>
      <c r="K50" s="108"/>
      <c r="L50" s="108"/>
      <c r="M50" s="105"/>
    </row>
    <row r="51" spans="1:13" ht="14.25" thickBot="1" thickTop="1">
      <c r="A51" s="46"/>
      <c r="B51" s="37" t="s">
        <v>42</v>
      </c>
      <c r="C51" s="46"/>
      <c r="D51" s="48"/>
      <c r="E51" s="86"/>
      <c r="F51" s="51"/>
      <c r="G51" s="56"/>
      <c r="H51" s="56"/>
      <c r="I51" s="56">
        <f>SUM(I46:I50)</f>
        <v>0</v>
      </c>
      <c r="J51" s="56"/>
      <c r="K51" s="108"/>
      <c r="L51" s="108"/>
      <c r="M51" s="105"/>
    </row>
    <row r="52" spans="1:13" ht="14.25" thickBot="1" thickTop="1">
      <c r="A52" s="46"/>
      <c r="B52" s="81"/>
      <c r="C52" s="46"/>
      <c r="D52" s="48"/>
      <c r="E52" s="86"/>
      <c r="F52" s="51"/>
      <c r="G52" s="82"/>
      <c r="H52" s="82"/>
      <c r="I52" s="82"/>
      <c r="J52" s="52"/>
      <c r="K52" s="108"/>
      <c r="L52" s="108"/>
      <c r="M52" s="105"/>
    </row>
    <row r="53" spans="1:13" ht="14.25" thickBot="1" thickTop="1">
      <c r="A53" s="37">
        <v>7</v>
      </c>
      <c r="B53" s="59" t="s">
        <v>10</v>
      </c>
      <c r="C53" s="52"/>
      <c r="D53" s="54"/>
      <c r="E53" s="73"/>
      <c r="F53" s="62"/>
      <c r="G53" s="62"/>
      <c r="H53" s="62"/>
      <c r="I53" s="62"/>
      <c r="J53" s="52"/>
      <c r="K53" s="108"/>
      <c r="L53" s="108"/>
      <c r="M53" s="105"/>
    </row>
    <row r="54" spans="1:13" ht="26.25" customHeight="1" thickBot="1" thickTop="1">
      <c r="A54" s="46" t="s">
        <v>38</v>
      </c>
      <c r="B54" s="47" t="s">
        <v>75</v>
      </c>
      <c r="C54" s="46" t="s">
        <v>65</v>
      </c>
      <c r="D54" s="48">
        <f>D11</f>
        <v>490.7</v>
      </c>
      <c r="E54" s="86">
        <f>M54*F$6*0.3</f>
        <v>1.9007189999999996</v>
      </c>
      <c r="F54" s="61">
        <f>M54*F$6*0.7</f>
        <v>4.435010999999999</v>
      </c>
      <c r="G54" s="51"/>
      <c r="H54" s="51"/>
      <c r="I54" s="51">
        <f>TRUNC((E54+F54)*D54,2)</f>
        <v>3108.94</v>
      </c>
      <c r="J54" s="54"/>
      <c r="K54" s="108"/>
      <c r="L54" s="109">
        <v>4.67</v>
      </c>
      <c r="M54" s="106">
        <v>5.1</v>
      </c>
    </row>
    <row r="55" spans="1:13" ht="15" thickBot="1" thickTop="1">
      <c r="A55" s="52" t="s">
        <v>39</v>
      </c>
      <c r="B55" s="58" t="s">
        <v>121</v>
      </c>
      <c r="C55" s="52" t="s">
        <v>65</v>
      </c>
      <c r="D55" s="54">
        <f>D11</f>
        <v>490.7</v>
      </c>
      <c r="E55" s="86">
        <f>M55*F$6*0.3</f>
        <v>1.0137168</v>
      </c>
      <c r="F55" s="61">
        <f>M55*F$6*0.7</f>
        <v>2.3653392</v>
      </c>
      <c r="G55" s="51"/>
      <c r="H55" s="51"/>
      <c r="I55" s="51">
        <f>TRUNC((E55+F55)*D55,2)</f>
        <v>1658.1</v>
      </c>
      <c r="J55" s="54"/>
      <c r="K55" s="7"/>
      <c r="L55" s="107">
        <v>2.43</v>
      </c>
      <c r="M55" s="106">
        <v>2.72</v>
      </c>
    </row>
    <row r="56" spans="1:13" ht="14.25" thickBot="1" thickTop="1">
      <c r="A56" s="52"/>
      <c r="B56" s="37" t="s">
        <v>41</v>
      </c>
      <c r="C56" s="52"/>
      <c r="D56" s="54"/>
      <c r="E56" s="73"/>
      <c r="F56" s="62"/>
      <c r="G56" s="56"/>
      <c r="H56" s="56"/>
      <c r="I56" s="56">
        <f>SUM(I54:I55)</f>
        <v>4767.04</v>
      </c>
      <c r="J56" s="56"/>
      <c r="K56" s="108"/>
      <c r="L56" s="109"/>
      <c r="M56" s="106"/>
    </row>
    <row r="57" spans="1:13" ht="14.25" thickBot="1" thickTop="1">
      <c r="A57" s="52"/>
      <c r="B57" s="37"/>
      <c r="C57" s="52"/>
      <c r="D57" s="54"/>
      <c r="E57" s="73"/>
      <c r="F57" s="62"/>
      <c r="G57" s="57"/>
      <c r="H57" s="57"/>
      <c r="I57" s="57"/>
      <c r="J57" s="52"/>
      <c r="K57" s="108"/>
      <c r="L57" s="109"/>
      <c r="M57" s="106"/>
    </row>
    <row r="58" spans="1:13" ht="14.25" thickBot="1" thickTop="1">
      <c r="A58" s="46"/>
      <c r="B58" s="239" t="s">
        <v>104</v>
      </c>
      <c r="C58" s="239"/>
      <c r="D58" s="239"/>
      <c r="E58" s="128"/>
      <c r="F58" s="127"/>
      <c r="G58" s="82"/>
      <c r="H58" s="82"/>
      <c r="I58" s="82">
        <f>I56+I51+I43+I34+I24+I18+I13</f>
        <v>34831.75</v>
      </c>
      <c r="J58" s="82"/>
      <c r="K58" s="108"/>
      <c r="L58" s="109"/>
      <c r="M58" s="106"/>
    </row>
    <row r="59" spans="1:10" ht="13.5" thickTop="1">
      <c r="A59" s="8"/>
      <c r="B59" s="25"/>
      <c r="C59" s="8"/>
      <c r="D59" s="8"/>
      <c r="E59" s="29"/>
      <c r="F59" s="32"/>
      <c r="G59" s="33"/>
      <c r="H59" s="33"/>
      <c r="I59" s="33"/>
      <c r="J59" s="107"/>
    </row>
    <row r="60" spans="1:10" ht="12.75">
      <c r="A60" s="8"/>
      <c r="B60" s="9"/>
      <c r="C60" s="8"/>
      <c r="D60" s="8"/>
      <c r="E60" s="29"/>
      <c r="F60" s="32"/>
      <c r="G60" s="33"/>
      <c r="H60" s="33"/>
      <c r="I60" s="33"/>
      <c r="J60" s="107"/>
    </row>
    <row r="61" spans="1:10" ht="12.75">
      <c r="A61" s="241" t="s">
        <v>131</v>
      </c>
      <c r="B61" s="241"/>
      <c r="C61" s="8"/>
      <c r="D61" s="8"/>
      <c r="E61" s="29"/>
      <c r="F61" s="32"/>
      <c r="G61" s="33"/>
      <c r="H61" s="33"/>
      <c r="I61" s="33"/>
      <c r="J61" s="107"/>
    </row>
    <row r="62" spans="1:10" ht="12.75">
      <c r="A62" s="8"/>
      <c r="B62" s="9"/>
      <c r="C62" s="8"/>
      <c r="D62" s="8"/>
      <c r="E62" s="29"/>
      <c r="F62" s="32"/>
      <c r="G62" s="33"/>
      <c r="H62" s="33"/>
      <c r="I62" s="33"/>
      <c r="J62" s="107"/>
    </row>
    <row r="63" spans="1:10" ht="12.75">
      <c r="A63" s="8"/>
      <c r="B63" s="9"/>
      <c r="C63" s="8"/>
      <c r="D63" s="8"/>
      <c r="E63" s="29"/>
      <c r="F63" s="32"/>
      <c r="G63" s="33"/>
      <c r="H63" s="33"/>
      <c r="I63" s="33"/>
      <c r="J63" s="107"/>
    </row>
    <row r="64" spans="1:10" ht="12.75">
      <c r="A64" s="2"/>
      <c r="B64" s="2"/>
      <c r="C64" s="14"/>
      <c r="D64" s="171"/>
      <c r="E64" s="30"/>
      <c r="F64" s="30"/>
      <c r="G64" s="172"/>
      <c r="H64" s="171"/>
      <c r="I64" s="152"/>
      <c r="J64" s="107"/>
    </row>
    <row r="65" spans="1:10" ht="12.75">
      <c r="A65" s="2"/>
      <c r="B65" s="2"/>
      <c r="C65" s="14"/>
      <c r="D65" s="171"/>
      <c r="E65" s="30"/>
      <c r="F65" s="30"/>
      <c r="G65" s="172"/>
      <c r="H65" s="171"/>
      <c r="I65" s="107"/>
      <c r="J65" s="107"/>
    </row>
    <row r="66" spans="1:10" ht="12.75">
      <c r="A66" s="2"/>
      <c r="B66" s="2"/>
      <c r="C66" s="14"/>
      <c r="D66" s="171"/>
      <c r="E66" s="8"/>
      <c r="F66" s="8"/>
      <c r="G66" s="8"/>
      <c r="H66" s="8"/>
      <c r="I66" s="107"/>
      <c r="J66" s="107"/>
    </row>
    <row r="67" spans="1:10" ht="12.75">
      <c r="A67" s="2"/>
      <c r="B67" s="22" t="s">
        <v>107</v>
      </c>
      <c r="C67" s="14"/>
      <c r="D67" s="171"/>
      <c r="E67" s="273" t="s">
        <v>32</v>
      </c>
      <c r="F67" s="273"/>
      <c r="G67" s="273"/>
      <c r="H67" s="273"/>
      <c r="I67" s="273"/>
      <c r="J67" s="107"/>
    </row>
    <row r="68" spans="1:10" ht="12.75">
      <c r="A68" s="2"/>
      <c r="B68" s="16" t="s">
        <v>23</v>
      </c>
      <c r="C68" s="14"/>
      <c r="D68" s="171"/>
      <c r="E68" s="238" t="s">
        <v>33</v>
      </c>
      <c r="F68" s="238"/>
      <c r="G68" s="238"/>
      <c r="H68" s="238"/>
      <c r="I68" s="238"/>
      <c r="J68" s="10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201" ht="12.75">
      <c r="R201" t="s">
        <v>116</v>
      </c>
    </row>
  </sheetData>
  <sheetProtection/>
  <mergeCells count="20">
    <mergeCell ref="B58:D58"/>
    <mergeCell ref="E67:I67"/>
    <mergeCell ref="E68:I68"/>
    <mergeCell ref="F5:G5"/>
    <mergeCell ref="H5:J5"/>
    <mergeCell ref="E7:F7"/>
    <mergeCell ref="G7:H7"/>
    <mergeCell ref="I7:I9"/>
    <mergeCell ref="J7:J9"/>
    <mergeCell ref="A61:B61"/>
    <mergeCell ref="A7:A9"/>
    <mergeCell ref="B7:B9"/>
    <mergeCell ref="C7:C9"/>
    <mergeCell ref="D7:D9"/>
    <mergeCell ref="A1:J1"/>
    <mergeCell ref="B2:J2"/>
    <mergeCell ref="B3:J3"/>
    <mergeCell ref="B4:E4"/>
    <mergeCell ref="F4:G4"/>
    <mergeCell ref="H4:J4"/>
  </mergeCells>
  <printOptions/>
  <pageMargins left="0.787401575" right="0.787401575" top="0.984251969" bottom="0.984251969" header="0.492125985" footer="0.49212598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I58" sqref="I58"/>
    </sheetView>
  </sheetViews>
  <sheetFormatPr defaultColWidth="9.140625" defaultRowHeight="12.75"/>
  <cols>
    <col min="1" max="1" width="5.8515625" style="0" customWidth="1"/>
    <col min="2" max="2" width="36.421875" style="0" customWidth="1"/>
    <col min="3" max="3" width="6.140625" style="0" customWidth="1"/>
  </cols>
  <sheetData>
    <row r="1" spans="1:13" ht="16.5" thickBot="1" thickTop="1">
      <c r="A1" s="245" t="s">
        <v>152</v>
      </c>
      <c r="B1" s="246"/>
      <c r="C1" s="246"/>
      <c r="D1" s="246"/>
      <c r="E1" s="246"/>
      <c r="F1" s="246"/>
      <c r="G1" s="246"/>
      <c r="H1" s="246"/>
      <c r="I1" s="246"/>
      <c r="J1" s="247"/>
      <c r="K1" s="108"/>
      <c r="L1" s="108"/>
      <c r="M1" s="108"/>
    </row>
    <row r="2" spans="1:13" ht="13.5" thickTop="1">
      <c r="A2" s="19"/>
      <c r="B2" s="248" t="s">
        <v>62</v>
      </c>
      <c r="C2" s="248"/>
      <c r="D2" s="248"/>
      <c r="E2" s="248"/>
      <c r="F2" s="248"/>
      <c r="G2" s="248"/>
      <c r="H2" s="248"/>
      <c r="I2" s="248"/>
      <c r="J2" s="249"/>
      <c r="K2" s="108"/>
      <c r="L2" s="108"/>
      <c r="M2" s="108"/>
    </row>
    <row r="3" spans="1:13" ht="13.5" thickBot="1">
      <c r="A3" s="18"/>
      <c r="B3" s="250" t="s">
        <v>159</v>
      </c>
      <c r="C3" s="250"/>
      <c r="D3" s="250"/>
      <c r="E3" s="250"/>
      <c r="F3" s="250"/>
      <c r="G3" s="250"/>
      <c r="H3" s="250"/>
      <c r="I3" s="250"/>
      <c r="J3" s="251"/>
      <c r="K3" s="108"/>
      <c r="L3" s="108"/>
      <c r="M3" s="108"/>
    </row>
    <row r="4" spans="1:13" ht="13.5" thickTop="1">
      <c r="A4" s="19"/>
      <c r="B4" s="252" t="s">
        <v>122</v>
      </c>
      <c r="C4" s="252"/>
      <c r="D4" s="252"/>
      <c r="E4" s="253"/>
      <c r="F4" s="262" t="s">
        <v>48</v>
      </c>
      <c r="G4" s="263"/>
      <c r="H4" s="264" t="s">
        <v>49</v>
      </c>
      <c r="I4" s="265"/>
      <c r="J4" s="266"/>
      <c r="K4" s="108"/>
      <c r="L4" s="108"/>
      <c r="M4" s="108"/>
    </row>
    <row r="5" spans="1:13" ht="13.5" thickBot="1">
      <c r="A5" s="20"/>
      <c r="B5" s="21" t="s">
        <v>119</v>
      </c>
      <c r="C5" s="111"/>
      <c r="D5" s="112"/>
      <c r="E5" s="112"/>
      <c r="F5" s="226" t="s">
        <v>111</v>
      </c>
      <c r="G5" s="227"/>
      <c r="H5" s="226">
        <v>43831</v>
      </c>
      <c r="I5" s="228"/>
      <c r="J5" s="227"/>
      <c r="K5" s="108"/>
      <c r="L5" s="108"/>
      <c r="M5" s="108"/>
    </row>
    <row r="6" spans="1:13" ht="14.25" thickBot="1" thickTop="1">
      <c r="A6" s="40"/>
      <c r="B6" s="113"/>
      <c r="C6" s="111"/>
      <c r="D6" s="112"/>
      <c r="E6" s="112" t="s">
        <v>112</v>
      </c>
      <c r="F6" s="112">
        <v>1.2423</v>
      </c>
      <c r="G6" s="112"/>
      <c r="H6" s="112"/>
      <c r="I6" s="112"/>
      <c r="J6" s="138"/>
      <c r="K6" s="108"/>
      <c r="L6" s="108"/>
      <c r="M6" s="108"/>
    </row>
    <row r="7" spans="1:13" ht="14.25" thickBot="1" thickTop="1">
      <c r="A7" s="242" t="s">
        <v>0</v>
      </c>
      <c r="B7" s="232" t="s">
        <v>68</v>
      </c>
      <c r="C7" s="232" t="s">
        <v>4</v>
      </c>
      <c r="D7" s="232" t="s">
        <v>1</v>
      </c>
      <c r="E7" s="229" t="s">
        <v>81</v>
      </c>
      <c r="F7" s="230"/>
      <c r="G7" s="231" t="s">
        <v>80</v>
      </c>
      <c r="H7" s="232"/>
      <c r="I7" s="233" t="s">
        <v>84</v>
      </c>
      <c r="J7" s="233" t="s">
        <v>83</v>
      </c>
      <c r="K7" s="108"/>
      <c r="L7" s="108"/>
      <c r="M7" s="108"/>
    </row>
    <row r="8" spans="1:13" ht="14.25" thickBot="1" thickTop="1">
      <c r="A8" s="243"/>
      <c r="B8" s="236"/>
      <c r="C8" s="236"/>
      <c r="D8" s="236"/>
      <c r="E8" s="37" t="s">
        <v>82</v>
      </c>
      <c r="F8" s="37" t="s">
        <v>82</v>
      </c>
      <c r="G8" s="37" t="s">
        <v>82</v>
      </c>
      <c r="H8" s="37" t="s">
        <v>82</v>
      </c>
      <c r="I8" s="234"/>
      <c r="J8" s="234"/>
      <c r="K8" s="108"/>
      <c r="L8" s="108"/>
      <c r="M8" s="108"/>
    </row>
    <row r="9" spans="1:13" ht="25.5" thickBot="1" thickTop="1">
      <c r="A9" s="244"/>
      <c r="B9" s="237"/>
      <c r="C9" s="237"/>
      <c r="D9" s="237"/>
      <c r="E9" s="38" t="s">
        <v>35</v>
      </c>
      <c r="F9" s="39" t="s">
        <v>15</v>
      </c>
      <c r="G9" s="36" t="s">
        <v>24</v>
      </c>
      <c r="H9" s="36" t="s">
        <v>15</v>
      </c>
      <c r="I9" s="235"/>
      <c r="J9" s="235"/>
      <c r="K9" s="108"/>
      <c r="L9" s="108"/>
      <c r="M9" s="108"/>
    </row>
    <row r="10" spans="1:13" ht="14.25" thickBot="1" thickTop="1">
      <c r="A10" s="24" t="s">
        <v>40</v>
      </c>
      <c r="B10" s="42" t="s">
        <v>5</v>
      </c>
      <c r="C10" s="114"/>
      <c r="D10" s="114"/>
      <c r="E10" s="115"/>
      <c r="F10" s="115"/>
      <c r="G10" s="115"/>
      <c r="H10" s="115"/>
      <c r="I10" s="116"/>
      <c r="J10" s="117"/>
      <c r="K10" s="108"/>
      <c r="L10" s="108"/>
      <c r="M10" s="108"/>
    </row>
    <row r="11" spans="1:13" ht="25.5" thickBot="1" thickTop="1">
      <c r="A11" s="46" t="s">
        <v>6</v>
      </c>
      <c r="B11" s="47" t="s">
        <v>64</v>
      </c>
      <c r="C11" s="46" t="s">
        <v>65</v>
      </c>
      <c r="D11" s="48">
        <v>359.6</v>
      </c>
      <c r="E11" s="86">
        <f>M11*F6</f>
        <v>0.459651</v>
      </c>
      <c r="F11" s="51"/>
      <c r="G11" s="51"/>
      <c r="H11" s="51"/>
      <c r="I11" s="51">
        <f>TRUNC(E11*D11,2)</f>
        <v>165.29</v>
      </c>
      <c r="J11" s="96"/>
      <c r="K11" s="108"/>
      <c r="L11" s="109">
        <v>0.33</v>
      </c>
      <c r="M11" s="106">
        <v>0.37</v>
      </c>
    </row>
    <row r="12" spans="1:13" ht="37.5" thickBot="1" thickTop="1">
      <c r="A12" s="52" t="s">
        <v>2</v>
      </c>
      <c r="B12" s="53" t="s">
        <v>89</v>
      </c>
      <c r="C12" s="52" t="s">
        <v>65</v>
      </c>
      <c r="D12" s="54"/>
      <c r="E12" s="86"/>
      <c r="F12" s="61"/>
      <c r="G12" s="51"/>
      <c r="H12" s="51"/>
      <c r="I12" s="51"/>
      <c r="J12" s="96"/>
      <c r="K12" s="108"/>
      <c r="L12" s="109"/>
      <c r="M12" s="106"/>
    </row>
    <row r="13" spans="1:13" ht="14.25" thickBot="1" thickTop="1">
      <c r="A13" s="52"/>
      <c r="B13" s="37" t="s">
        <v>43</v>
      </c>
      <c r="C13" s="60"/>
      <c r="D13" s="118"/>
      <c r="E13" s="119"/>
      <c r="F13" s="120"/>
      <c r="G13" s="56"/>
      <c r="H13" s="56"/>
      <c r="I13" s="57">
        <f>SUM(I11:I12)</f>
        <v>165.29</v>
      </c>
      <c r="J13" s="97"/>
      <c r="K13" s="108"/>
      <c r="L13" s="109"/>
      <c r="M13" s="106"/>
    </row>
    <row r="14" spans="1:13" ht="14.25" thickBot="1" thickTop="1">
      <c r="A14" s="52"/>
      <c r="B14" s="58"/>
      <c r="C14" s="52"/>
      <c r="D14" s="54"/>
      <c r="E14" s="87"/>
      <c r="F14" s="61"/>
      <c r="G14" s="56"/>
      <c r="H14" s="56"/>
      <c r="I14" s="57"/>
      <c r="J14" s="96"/>
      <c r="K14" s="108"/>
      <c r="L14" s="109"/>
      <c r="M14" s="106"/>
    </row>
    <row r="15" spans="1:13" ht="14.25" thickBot="1" thickTop="1">
      <c r="A15" s="37" t="s">
        <v>7</v>
      </c>
      <c r="B15" s="59" t="s">
        <v>8</v>
      </c>
      <c r="C15" s="60"/>
      <c r="D15" s="118"/>
      <c r="E15" s="119"/>
      <c r="F15" s="120"/>
      <c r="G15" s="120"/>
      <c r="H15" s="120"/>
      <c r="I15" s="121"/>
      <c r="J15" s="96"/>
      <c r="K15" s="108"/>
      <c r="L15" s="109"/>
      <c r="M15" s="106"/>
    </row>
    <row r="16" spans="1:13" ht="14.25" thickBot="1" thickTop="1">
      <c r="A16" s="46" t="s">
        <v>11</v>
      </c>
      <c r="B16" s="63" t="s">
        <v>120</v>
      </c>
      <c r="C16" s="46" t="s">
        <v>29</v>
      </c>
      <c r="D16" s="48">
        <f>D11</f>
        <v>359.6</v>
      </c>
      <c r="E16" s="86">
        <f>M16*F6*0.3</f>
        <v>0.5627618999999999</v>
      </c>
      <c r="F16" s="61">
        <f>M16*F6*0.7</f>
        <v>1.3131110999999998</v>
      </c>
      <c r="G16" s="51"/>
      <c r="H16" s="51"/>
      <c r="I16" s="51">
        <f>TRUNC((E16+F16)*D16,2)</f>
        <v>674.56</v>
      </c>
      <c r="J16" s="98"/>
      <c r="K16" s="108"/>
      <c r="L16" s="109">
        <v>1.41</v>
      </c>
      <c r="M16" s="106">
        <v>1.51</v>
      </c>
    </row>
    <row r="17" spans="1:13" ht="37.5" thickBot="1" thickTop="1">
      <c r="A17" s="52" t="s">
        <v>12</v>
      </c>
      <c r="B17" s="65" t="s">
        <v>106</v>
      </c>
      <c r="C17" s="52" t="s">
        <v>66</v>
      </c>
      <c r="D17" s="54">
        <f>D11*0.15</f>
        <v>53.940000000000005</v>
      </c>
      <c r="E17" s="86">
        <f>M17*F6*0.3</f>
        <v>10.5322194</v>
      </c>
      <c r="F17" s="61">
        <f>M17*0.7*F6</f>
        <v>24.5751786</v>
      </c>
      <c r="G17" s="51"/>
      <c r="H17" s="51"/>
      <c r="I17" s="51">
        <f>TRUNC((E17+F17)*D17,2)</f>
        <v>1893.69</v>
      </c>
      <c r="J17" s="98"/>
      <c r="K17" s="108"/>
      <c r="L17" s="109">
        <v>28.26</v>
      </c>
      <c r="M17" s="106">
        <v>28.26</v>
      </c>
    </row>
    <row r="18" spans="1:13" ht="14.25" thickBot="1" thickTop="1">
      <c r="A18" s="52"/>
      <c r="B18" s="37" t="s">
        <v>44</v>
      </c>
      <c r="C18" s="60"/>
      <c r="D18" s="118"/>
      <c r="E18" s="122"/>
      <c r="F18" s="122"/>
      <c r="G18" s="56"/>
      <c r="H18" s="56"/>
      <c r="I18" s="57">
        <f>SUM(I16:I17)</f>
        <v>2568.25</v>
      </c>
      <c r="J18" s="97"/>
      <c r="K18" s="108"/>
      <c r="L18" s="109"/>
      <c r="M18" s="106"/>
    </row>
    <row r="19" spans="1:13" ht="14.25" thickBot="1" thickTop="1">
      <c r="A19" s="52"/>
      <c r="B19" s="58"/>
      <c r="C19" s="52"/>
      <c r="D19" s="54"/>
      <c r="E19" s="88"/>
      <c r="F19" s="88"/>
      <c r="G19" s="66"/>
      <c r="H19" s="66"/>
      <c r="I19" s="67"/>
      <c r="J19" s="96"/>
      <c r="K19" s="108"/>
      <c r="L19" s="108"/>
      <c r="M19" s="105"/>
    </row>
    <row r="20" spans="1:13" ht="14.25" thickBot="1" thickTop="1">
      <c r="A20" s="37" t="s">
        <v>17</v>
      </c>
      <c r="B20" s="59" t="s">
        <v>9</v>
      </c>
      <c r="C20" s="60"/>
      <c r="D20" s="118"/>
      <c r="E20" s="119"/>
      <c r="F20" s="120"/>
      <c r="G20" s="120"/>
      <c r="H20" s="120"/>
      <c r="I20" s="121"/>
      <c r="J20" s="96"/>
      <c r="K20" s="108"/>
      <c r="L20" s="108"/>
      <c r="M20" s="105"/>
    </row>
    <row r="21" spans="1:13" ht="25.5" thickBot="1" thickTop="1">
      <c r="A21" s="52" t="s">
        <v>3</v>
      </c>
      <c r="B21" s="68" t="s">
        <v>85</v>
      </c>
      <c r="C21" s="52" t="s">
        <v>65</v>
      </c>
      <c r="D21" s="54">
        <f>D11</f>
        <v>359.6</v>
      </c>
      <c r="E21" s="87">
        <v>5.33</v>
      </c>
      <c r="F21" s="61">
        <v>17.77</v>
      </c>
      <c r="G21" s="51"/>
      <c r="H21" s="51"/>
      <c r="I21" s="51">
        <f>TRUNC((E21+F21)*D21,2)</f>
        <v>8306.76</v>
      </c>
      <c r="J21" s="98"/>
      <c r="K21" s="108"/>
      <c r="L21" s="108"/>
      <c r="M21" s="105"/>
    </row>
    <row r="22" spans="1:13" ht="25.5" thickBot="1" thickTop="1">
      <c r="A22" s="52" t="s">
        <v>13</v>
      </c>
      <c r="B22" s="68" t="s">
        <v>86</v>
      </c>
      <c r="C22" s="52" t="s">
        <v>66</v>
      </c>
      <c r="D22" s="54">
        <f>D11*0.02</f>
        <v>7.192</v>
      </c>
      <c r="E22" s="73">
        <v>16.72</v>
      </c>
      <c r="F22" s="62">
        <v>95.97</v>
      </c>
      <c r="G22" s="51"/>
      <c r="H22" s="51"/>
      <c r="I22" s="51">
        <f>TRUNC((E22+F22)*D22,2)</f>
        <v>810.46</v>
      </c>
      <c r="J22" s="98"/>
      <c r="K22" s="108"/>
      <c r="L22" s="108"/>
      <c r="M22" s="105"/>
    </row>
    <row r="23" spans="1:13" ht="73.5" thickBot="1" thickTop="1">
      <c r="A23" s="52" t="s">
        <v>14</v>
      </c>
      <c r="B23" s="65" t="s">
        <v>108</v>
      </c>
      <c r="C23" s="52" t="s">
        <v>20</v>
      </c>
      <c r="D23" s="54">
        <v>172</v>
      </c>
      <c r="E23" s="86">
        <f>M23*F6*0.3</f>
        <v>14.4752796</v>
      </c>
      <c r="F23" s="61">
        <f>M23*F6*0.7</f>
        <v>33.7756524</v>
      </c>
      <c r="G23" s="51"/>
      <c r="H23" s="51"/>
      <c r="I23" s="51">
        <f>TRUNC((E23+F23)*D23,2)</f>
        <v>8299.16</v>
      </c>
      <c r="J23" s="98"/>
      <c r="K23" s="108"/>
      <c r="L23" s="109">
        <v>37.26</v>
      </c>
      <c r="M23" s="106">
        <v>38.84</v>
      </c>
    </row>
    <row r="24" spans="1:13" ht="14.25" thickBot="1" thickTop="1">
      <c r="A24" s="52"/>
      <c r="B24" s="37" t="s">
        <v>45</v>
      </c>
      <c r="C24" s="60"/>
      <c r="D24" s="118"/>
      <c r="E24" s="123"/>
      <c r="F24" s="121"/>
      <c r="G24" s="56"/>
      <c r="H24" s="56"/>
      <c r="I24" s="56">
        <f>SUM(I21:I23)</f>
        <v>17416.38</v>
      </c>
      <c r="J24" s="99"/>
      <c r="K24" s="108"/>
      <c r="L24" s="108"/>
      <c r="M24" s="108"/>
    </row>
    <row r="25" spans="1:13" ht="14.25" thickBot="1" thickTop="1">
      <c r="A25" s="52"/>
      <c r="B25" s="58"/>
      <c r="C25" s="52"/>
      <c r="D25" s="54"/>
      <c r="E25" s="73"/>
      <c r="F25" s="62"/>
      <c r="G25" s="57"/>
      <c r="H25" s="57"/>
      <c r="I25" s="57"/>
      <c r="J25" s="100"/>
      <c r="K25" s="108"/>
      <c r="L25" s="108"/>
      <c r="M25" s="108"/>
    </row>
    <row r="26" spans="1:13" ht="14.25" thickBot="1" thickTop="1">
      <c r="A26" s="37" t="s">
        <v>18</v>
      </c>
      <c r="B26" s="59" t="s">
        <v>25</v>
      </c>
      <c r="C26" s="60"/>
      <c r="D26" s="118"/>
      <c r="E26" s="123"/>
      <c r="F26" s="121"/>
      <c r="G26" s="121"/>
      <c r="H26" s="121"/>
      <c r="I26" s="121"/>
      <c r="J26" s="100"/>
      <c r="K26" s="108"/>
      <c r="L26" s="108"/>
      <c r="M26" s="108"/>
    </row>
    <row r="27" spans="1:13" ht="14.25" thickBot="1" thickTop="1">
      <c r="A27" s="52" t="s">
        <v>76</v>
      </c>
      <c r="B27" s="77" t="s">
        <v>73</v>
      </c>
      <c r="C27" s="52" t="s">
        <v>20</v>
      </c>
      <c r="D27" s="54"/>
      <c r="E27" s="86"/>
      <c r="F27" s="61"/>
      <c r="G27" s="51"/>
      <c r="H27" s="51"/>
      <c r="I27" s="51"/>
      <c r="J27" s="98"/>
      <c r="K27" s="108"/>
      <c r="L27" s="108"/>
      <c r="M27" s="108"/>
    </row>
    <row r="28" spans="1:13" ht="37.5" thickBot="1" thickTop="1">
      <c r="A28" s="52" t="s">
        <v>34</v>
      </c>
      <c r="B28" s="78" t="s">
        <v>69</v>
      </c>
      <c r="C28" s="52" t="s">
        <v>20</v>
      </c>
      <c r="D28" s="54"/>
      <c r="E28" s="86"/>
      <c r="F28" s="61"/>
      <c r="G28" s="51"/>
      <c r="H28" s="51"/>
      <c r="I28" s="51"/>
      <c r="J28" s="98"/>
      <c r="K28" s="108"/>
      <c r="L28" s="108"/>
      <c r="M28" s="108"/>
    </row>
    <row r="29" spans="1:13" ht="37.5" thickBot="1" thickTop="1">
      <c r="A29" s="52" t="s">
        <v>36</v>
      </c>
      <c r="B29" s="78" t="s">
        <v>70</v>
      </c>
      <c r="C29" s="52" t="s">
        <v>20</v>
      </c>
      <c r="D29" s="54"/>
      <c r="E29" s="86"/>
      <c r="F29" s="61"/>
      <c r="G29" s="51"/>
      <c r="H29" s="51"/>
      <c r="I29" s="51"/>
      <c r="J29" s="98"/>
      <c r="K29" s="108"/>
      <c r="L29" s="108"/>
      <c r="M29" s="108"/>
    </row>
    <row r="30" spans="1:13" ht="37.5" thickBot="1" thickTop="1">
      <c r="A30" s="52" t="s">
        <v>77</v>
      </c>
      <c r="B30" s="78" t="s">
        <v>74</v>
      </c>
      <c r="C30" s="52" t="s">
        <v>20</v>
      </c>
      <c r="D30" s="54"/>
      <c r="E30" s="86"/>
      <c r="F30" s="61"/>
      <c r="G30" s="51"/>
      <c r="H30" s="51"/>
      <c r="I30" s="51"/>
      <c r="J30" s="98"/>
      <c r="K30" s="108"/>
      <c r="L30" s="108"/>
      <c r="M30" s="108"/>
    </row>
    <row r="31" spans="1:13" ht="25.5" thickBot="1" thickTop="1">
      <c r="A31" s="46" t="s">
        <v>78</v>
      </c>
      <c r="B31" s="79" t="s">
        <v>87</v>
      </c>
      <c r="C31" s="52" t="s">
        <v>66</v>
      </c>
      <c r="D31" s="54"/>
      <c r="E31" s="86"/>
      <c r="F31" s="61"/>
      <c r="G31" s="51"/>
      <c r="H31" s="51"/>
      <c r="I31" s="51"/>
      <c r="J31" s="98"/>
      <c r="K31" s="108"/>
      <c r="L31" s="108"/>
      <c r="M31" s="108"/>
    </row>
    <row r="32" spans="1:13" ht="37.5" thickBot="1" thickTop="1">
      <c r="A32" s="52" t="s">
        <v>79</v>
      </c>
      <c r="B32" s="65" t="s">
        <v>110</v>
      </c>
      <c r="C32" s="52" t="s">
        <v>66</v>
      </c>
      <c r="D32" s="54"/>
      <c r="E32" s="86"/>
      <c r="F32" s="61"/>
      <c r="G32" s="51"/>
      <c r="H32" s="51"/>
      <c r="I32" s="51"/>
      <c r="J32" s="98"/>
      <c r="K32" s="108"/>
      <c r="L32" s="108"/>
      <c r="M32" s="108"/>
    </row>
    <row r="33" spans="1:13" ht="109.5" thickBot="1" thickTop="1">
      <c r="A33" s="52" t="s">
        <v>102</v>
      </c>
      <c r="B33" s="95" t="s">
        <v>109</v>
      </c>
      <c r="C33" s="52" t="s">
        <v>21</v>
      </c>
      <c r="D33" s="54"/>
      <c r="E33" s="86"/>
      <c r="F33" s="61"/>
      <c r="G33" s="51"/>
      <c r="H33" s="51"/>
      <c r="I33" s="51"/>
      <c r="J33" s="98"/>
      <c r="K33" s="108"/>
      <c r="L33" s="108"/>
      <c r="M33" s="108"/>
    </row>
    <row r="34" spans="1:13" ht="14.25" thickBot="1" thickTop="1">
      <c r="A34" s="52"/>
      <c r="B34" s="37" t="s">
        <v>46</v>
      </c>
      <c r="C34" s="60"/>
      <c r="D34" s="118"/>
      <c r="E34" s="123"/>
      <c r="F34" s="121"/>
      <c r="G34" s="57"/>
      <c r="H34" s="57"/>
      <c r="I34" s="57">
        <f>SUM(I27:I33)</f>
        <v>0</v>
      </c>
      <c r="J34" s="97"/>
      <c r="K34" s="108"/>
      <c r="L34" s="108"/>
      <c r="M34" s="108"/>
    </row>
    <row r="35" spans="1:13" ht="14.25" thickBot="1" thickTop="1">
      <c r="A35" s="52"/>
      <c r="B35" s="124"/>
      <c r="C35" s="52"/>
      <c r="D35" s="54"/>
      <c r="E35" s="73"/>
      <c r="F35" s="62"/>
      <c r="G35" s="57"/>
      <c r="H35" s="57"/>
      <c r="I35" s="57"/>
      <c r="J35" s="100"/>
      <c r="K35" s="108"/>
      <c r="L35" s="108"/>
      <c r="M35" s="108"/>
    </row>
    <row r="36" spans="1:13" ht="14.25" thickBot="1" thickTop="1">
      <c r="A36" s="37">
        <v>5</v>
      </c>
      <c r="B36" s="59" t="s">
        <v>90</v>
      </c>
      <c r="C36" s="60"/>
      <c r="D36" s="118"/>
      <c r="E36" s="123"/>
      <c r="F36" s="121"/>
      <c r="G36" s="121"/>
      <c r="H36" s="121"/>
      <c r="I36" s="57"/>
      <c r="J36" s="100"/>
      <c r="K36" s="108"/>
      <c r="L36" s="108"/>
      <c r="M36" s="108"/>
    </row>
    <row r="37" spans="1:13" ht="14.25" thickBot="1" thickTop="1">
      <c r="A37" s="89" t="s">
        <v>22</v>
      </c>
      <c r="B37" s="90" t="s">
        <v>88</v>
      </c>
      <c r="C37" s="52"/>
      <c r="D37" s="54"/>
      <c r="E37" s="73"/>
      <c r="F37" s="62"/>
      <c r="G37" s="62"/>
      <c r="H37" s="62"/>
      <c r="I37" s="57"/>
      <c r="J37" s="100"/>
      <c r="K37" s="108"/>
      <c r="L37" s="108"/>
      <c r="M37" s="108"/>
    </row>
    <row r="38" spans="1:13" ht="37.5" thickBot="1" thickTop="1">
      <c r="A38" s="52" t="s">
        <v>91</v>
      </c>
      <c r="B38" s="68" t="s">
        <v>98</v>
      </c>
      <c r="C38" s="52" t="s">
        <v>21</v>
      </c>
      <c r="D38" s="48"/>
      <c r="E38" s="73">
        <f>L38-F38</f>
        <v>78.62700000000001</v>
      </c>
      <c r="F38" s="62">
        <f>L38*0.7</f>
        <v>183.46299999999997</v>
      </c>
      <c r="G38" s="51"/>
      <c r="H38" s="51"/>
      <c r="I38" s="51"/>
      <c r="J38" s="98"/>
      <c r="K38" s="108"/>
      <c r="L38" s="108">
        <v>262.09</v>
      </c>
      <c r="M38" s="108"/>
    </row>
    <row r="39" spans="1:13" ht="37.5" thickBot="1" thickTop="1">
      <c r="A39" s="52" t="s">
        <v>92</v>
      </c>
      <c r="B39" s="68" t="s">
        <v>97</v>
      </c>
      <c r="C39" s="52" t="s">
        <v>21</v>
      </c>
      <c r="D39" s="48"/>
      <c r="E39" s="73">
        <f>L39-F39</f>
        <v>78.35100000000003</v>
      </c>
      <c r="F39" s="62">
        <f>L39*0.7</f>
        <v>182.819</v>
      </c>
      <c r="G39" s="51"/>
      <c r="H39" s="51"/>
      <c r="I39" s="51"/>
      <c r="J39" s="98"/>
      <c r="K39" s="108"/>
      <c r="L39" s="108">
        <v>261.17</v>
      </c>
      <c r="M39" s="108"/>
    </row>
    <row r="40" spans="1:13" ht="49.5" thickBot="1" thickTop="1">
      <c r="A40" s="52" t="s">
        <v>93</v>
      </c>
      <c r="B40" s="68" t="s">
        <v>96</v>
      </c>
      <c r="C40" s="52" t="s">
        <v>21</v>
      </c>
      <c r="D40" s="48">
        <v>1</v>
      </c>
      <c r="E40" s="73">
        <f>L40-F40</f>
        <v>70.09800000000001</v>
      </c>
      <c r="F40" s="62">
        <f>L40*0.7</f>
        <v>163.56199999999998</v>
      </c>
      <c r="G40" s="51"/>
      <c r="H40" s="51"/>
      <c r="I40" s="51">
        <f>TRUNC((E40+F40)*D40,2)</f>
        <v>233.66</v>
      </c>
      <c r="J40" s="98"/>
      <c r="K40" s="108"/>
      <c r="L40" s="108">
        <v>233.66</v>
      </c>
      <c r="M40" s="108"/>
    </row>
    <row r="41" spans="1:13" ht="14.25" thickBot="1" thickTop="1">
      <c r="A41" s="89" t="s">
        <v>28</v>
      </c>
      <c r="B41" s="90" t="s">
        <v>94</v>
      </c>
      <c r="C41" s="52"/>
      <c r="D41" s="54"/>
      <c r="E41" s="73"/>
      <c r="F41" s="62"/>
      <c r="G41" s="51"/>
      <c r="H41" s="51"/>
      <c r="I41" s="51">
        <f>TRUNC((E41+F41)*D41,2)</f>
        <v>0</v>
      </c>
      <c r="J41" s="98"/>
      <c r="K41" s="108"/>
      <c r="L41" s="108"/>
      <c r="M41" s="108"/>
    </row>
    <row r="42" spans="1:13" ht="25.5" thickBot="1" thickTop="1">
      <c r="A42" s="52" t="s">
        <v>95</v>
      </c>
      <c r="B42" s="53" t="s">
        <v>103</v>
      </c>
      <c r="C42" s="52" t="s">
        <v>20</v>
      </c>
      <c r="D42" s="54"/>
      <c r="E42" s="86"/>
      <c r="F42" s="61"/>
      <c r="G42" s="51"/>
      <c r="H42" s="51"/>
      <c r="I42" s="51"/>
      <c r="J42" s="98"/>
      <c r="K42" s="108"/>
      <c r="L42" s="108"/>
      <c r="M42" s="108"/>
    </row>
    <row r="43" spans="1:13" ht="14.25" thickBot="1" thickTop="1">
      <c r="A43" s="52"/>
      <c r="B43" s="37" t="s">
        <v>47</v>
      </c>
      <c r="C43" s="60"/>
      <c r="D43" s="118"/>
      <c r="E43" s="123"/>
      <c r="F43" s="121"/>
      <c r="G43" s="56"/>
      <c r="H43" s="56"/>
      <c r="I43" s="56">
        <f>SUM(I38:I42)</f>
        <v>233.66</v>
      </c>
      <c r="J43" s="56"/>
      <c r="K43" s="108"/>
      <c r="L43" s="108"/>
      <c r="M43" s="108"/>
    </row>
    <row r="44" spans="1:13" ht="14.25" thickBot="1" thickTop="1">
      <c r="A44" s="52"/>
      <c r="B44" s="52"/>
      <c r="C44" s="52"/>
      <c r="D44" s="54"/>
      <c r="E44" s="73"/>
      <c r="F44" s="62"/>
      <c r="G44" s="57"/>
      <c r="H44" s="57"/>
      <c r="I44" s="57"/>
      <c r="J44" s="100"/>
      <c r="K44" s="108"/>
      <c r="L44" s="108"/>
      <c r="M44" s="108"/>
    </row>
    <row r="45" spans="1:13" ht="14.25" thickBot="1" thickTop="1">
      <c r="A45" s="37">
        <v>6</v>
      </c>
      <c r="B45" s="59" t="s">
        <v>56</v>
      </c>
      <c r="C45" s="60"/>
      <c r="D45" s="118"/>
      <c r="E45" s="123"/>
      <c r="F45" s="121"/>
      <c r="G45" s="57"/>
      <c r="H45" s="57"/>
      <c r="I45" s="57"/>
      <c r="J45" s="100"/>
      <c r="K45" s="108"/>
      <c r="L45" s="108"/>
      <c r="M45" s="108"/>
    </row>
    <row r="46" spans="1:13" ht="15" thickBot="1" thickTop="1">
      <c r="A46" s="46" t="s">
        <v>26</v>
      </c>
      <c r="B46" s="63" t="s">
        <v>99</v>
      </c>
      <c r="C46" s="46" t="s">
        <v>65</v>
      </c>
      <c r="D46" s="48"/>
      <c r="E46" s="86"/>
      <c r="F46" s="61"/>
      <c r="G46" s="51"/>
      <c r="H46" s="51"/>
      <c r="I46" s="51"/>
      <c r="J46" s="98"/>
      <c r="K46" s="108"/>
      <c r="L46" s="108"/>
      <c r="M46" s="108"/>
    </row>
    <row r="47" spans="1:13" ht="25.5" thickBot="1" thickTop="1">
      <c r="A47" s="46" t="s">
        <v>27</v>
      </c>
      <c r="B47" s="91" t="s">
        <v>105</v>
      </c>
      <c r="C47" s="46" t="s">
        <v>67</v>
      </c>
      <c r="D47" s="48"/>
      <c r="E47" s="86"/>
      <c r="F47" s="61"/>
      <c r="G47" s="51"/>
      <c r="H47" s="51"/>
      <c r="I47" s="51"/>
      <c r="J47" s="98"/>
      <c r="K47" s="108"/>
      <c r="L47" s="108"/>
      <c r="M47" s="108"/>
    </row>
    <row r="48" spans="1:13" ht="25.5" thickBot="1" thickTop="1">
      <c r="A48" s="46" t="s">
        <v>37</v>
      </c>
      <c r="B48" s="68" t="s">
        <v>101</v>
      </c>
      <c r="C48" s="46" t="s">
        <v>67</v>
      </c>
      <c r="D48" s="48"/>
      <c r="E48" s="86"/>
      <c r="F48" s="61"/>
      <c r="G48" s="51"/>
      <c r="H48" s="51"/>
      <c r="I48" s="51"/>
      <c r="J48" s="98"/>
      <c r="K48" s="108"/>
      <c r="L48" s="108"/>
      <c r="M48" s="108"/>
    </row>
    <row r="49" spans="1:13" ht="25.5" thickBot="1" thickTop="1">
      <c r="A49" s="46" t="s">
        <v>57</v>
      </c>
      <c r="B49" s="53" t="s">
        <v>87</v>
      </c>
      <c r="C49" s="52" t="s">
        <v>66</v>
      </c>
      <c r="D49" s="54"/>
      <c r="E49" s="86"/>
      <c r="F49" s="61"/>
      <c r="G49" s="51"/>
      <c r="H49" s="51"/>
      <c r="I49" s="51"/>
      <c r="J49" s="98"/>
      <c r="K49" s="108"/>
      <c r="L49" s="108"/>
      <c r="M49" s="108"/>
    </row>
    <row r="50" spans="1:13" ht="37.5" thickBot="1" thickTop="1">
      <c r="A50" s="46" t="s">
        <v>58</v>
      </c>
      <c r="B50" s="68" t="s">
        <v>100</v>
      </c>
      <c r="C50" s="46" t="s">
        <v>67</v>
      </c>
      <c r="D50" s="48"/>
      <c r="E50" s="86"/>
      <c r="F50" s="61"/>
      <c r="G50" s="51"/>
      <c r="H50" s="51"/>
      <c r="I50" s="51"/>
      <c r="J50" s="98"/>
      <c r="K50" s="108"/>
      <c r="L50" s="108"/>
      <c r="M50" s="108"/>
    </row>
    <row r="51" spans="1:13" ht="14.25" thickBot="1" thickTop="1">
      <c r="A51" s="46"/>
      <c r="B51" s="37" t="s">
        <v>42</v>
      </c>
      <c r="C51" s="64"/>
      <c r="D51" s="125"/>
      <c r="E51" s="126"/>
      <c r="F51" s="127"/>
      <c r="G51" s="56"/>
      <c r="H51" s="56"/>
      <c r="I51" s="56">
        <f>SUM(I46:I50)</f>
        <v>0</v>
      </c>
      <c r="J51" s="99"/>
      <c r="K51" s="108"/>
      <c r="L51" s="108"/>
      <c r="M51" s="108"/>
    </row>
    <row r="52" spans="1:13" ht="14.25" thickBot="1" thickTop="1">
      <c r="A52" s="46"/>
      <c r="B52" s="81"/>
      <c r="C52" s="46"/>
      <c r="D52" s="48"/>
      <c r="E52" s="86"/>
      <c r="F52" s="51"/>
      <c r="G52" s="82"/>
      <c r="H52" s="82"/>
      <c r="I52" s="82"/>
      <c r="J52" s="100"/>
      <c r="K52" s="108"/>
      <c r="L52" s="108"/>
      <c r="M52" s="108"/>
    </row>
    <row r="53" spans="1:13" ht="14.25" thickBot="1" thickTop="1">
      <c r="A53" s="37">
        <v>7</v>
      </c>
      <c r="B53" s="59" t="s">
        <v>10</v>
      </c>
      <c r="C53" s="60"/>
      <c r="D53" s="118"/>
      <c r="E53" s="123"/>
      <c r="F53" s="121"/>
      <c r="G53" s="121"/>
      <c r="H53" s="121"/>
      <c r="I53" s="121"/>
      <c r="J53" s="100"/>
      <c r="K53" s="108"/>
      <c r="L53" s="108"/>
      <c r="M53" s="108"/>
    </row>
    <row r="54" spans="1:13" ht="25.5" thickBot="1" thickTop="1">
      <c r="A54" s="46" t="s">
        <v>38</v>
      </c>
      <c r="B54" s="47" t="s">
        <v>75</v>
      </c>
      <c r="C54" s="46" t="s">
        <v>65</v>
      </c>
      <c r="D54" s="48">
        <f>D11</f>
        <v>359.6</v>
      </c>
      <c r="E54" s="86">
        <f>M54*F6*0.3</f>
        <v>1.9007189999999996</v>
      </c>
      <c r="F54" s="61">
        <f>M54*F6*0.7</f>
        <v>4.435010999999999</v>
      </c>
      <c r="G54" s="51"/>
      <c r="H54" s="51"/>
      <c r="I54" s="51">
        <f>TRUNC((E54+F54)*D54,2)</f>
        <v>2278.32</v>
      </c>
      <c r="J54" s="98"/>
      <c r="K54" s="108"/>
      <c r="L54" s="109">
        <v>4.67</v>
      </c>
      <c r="M54" s="106">
        <v>5.1</v>
      </c>
    </row>
    <row r="55" spans="1:13" ht="15" thickBot="1" thickTop="1">
      <c r="A55" s="52" t="s">
        <v>39</v>
      </c>
      <c r="B55" s="58" t="s">
        <v>121</v>
      </c>
      <c r="C55" s="52" t="s">
        <v>65</v>
      </c>
      <c r="D55" s="54">
        <f>D11</f>
        <v>359.6</v>
      </c>
      <c r="E55" s="86">
        <f>M55*0.3*F6</f>
        <v>1.0137168</v>
      </c>
      <c r="F55" s="61">
        <f>M55*0.7*F6</f>
        <v>2.3653391999999998</v>
      </c>
      <c r="G55" s="51"/>
      <c r="H55" s="51"/>
      <c r="I55" s="51">
        <f>TRUNC((E55+F55)*D55,2)</f>
        <v>1215.1</v>
      </c>
      <c r="J55" s="98"/>
      <c r="K55" s="108"/>
      <c r="L55" s="107">
        <v>2.43</v>
      </c>
      <c r="M55" s="106">
        <v>2.72</v>
      </c>
    </row>
    <row r="56" spans="1:13" ht="14.25" thickBot="1" thickTop="1">
      <c r="A56" s="52"/>
      <c r="B56" s="37" t="s">
        <v>41</v>
      </c>
      <c r="C56" s="60"/>
      <c r="D56" s="118"/>
      <c r="E56" s="123"/>
      <c r="F56" s="121"/>
      <c r="G56" s="56"/>
      <c r="H56" s="56"/>
      <c r="I56" s="56">
        <f>SUM(I54:I55)</f>
        <v>3493.42</v>
      </c>
      <c r="J56" s="99"/>
      <c r="K56" s="108"/>
      <c r="L56" s="108"/>
      <c r="M56" s="108"/>
    </row>
    <row r="57" spans="1:13" ht="14.25" thickBot="1" thickTop="1">
      <c r="A57" s="52"/>
      <c r="B57" s="37"/>
      <c r="C57" s="60"/>
      <c r="D57" s="118"/>
      <c r="E57" s="123"/>
      <c r="F57" s="121"/>
      <c r="G57" s="57"/>
      <c r="H57" s="57"/>
      <c r="I57" s="57"/>
      <c r="J57" s="100"/>
      <c r="K57" s="108"/>
      <c r="L57" s="108"/>
      <c r="M57" s="108"/>
    </row>
    <row r="58" spans="1:13" ht="14.25" thickBot="1" thickTop="1">
      <c r="A58" s="46"/>
      <c r="B58" s="239" t="s">
        <v>104</v>
      </c>
      <c r="C58" s="239"/>
      <c r="D58" s="239"/>
      <c r="E58" s="128"/>
      <c r="F58" s="127"/>
      <c r="G58" s="82"/>
      <c r="H58" s="82"/>
      <c r="I58" s="82">
        <f>I56+I51+I43+I34+I24+I18+I13</f>
        <v>23877</v>
      </c>
      <c r="J58" s="101"/>
      <c r="K58" s="108"/>
      <c r="L58" s="108"/>
      <c r="M58" s="108"/>
    </row>
    <row r="59" spans="1:13" ht="13.5" thickTop="1">
      <c r="A59" s="8"/>
      <c r="B59" s="25"/>
      <c r="C59" s="8"/>
      <c r="D59" s="8"/>
      <c r="E59" s="29"/>
      <c r="F59" s="32"/>
      <c r="G59" s="33"/>
      <c r="H59" s="33"/>
      <c r="I59" s="33"/>
      <c r="J59" s="109"/>
      <c r="K59" s="108"/>
      <c r="L59" s="108"/>
      <c r="M59" s="108"/>
    </row>
    <row r="60" spans="1:13" ht="12.75">
      <c r="A60" s="8"/>
      <c r="B60" s="9"/>
      <c r="C60" s="8"/>
      <c r="D60" s="8"/>
      <c r="E60" s="29"/>
      <c r="F60" s="32"/>
      <c r="G60" s="33"/>
      <c r="H60" s="33"/>
      <c r="I60" s="33"/>
      <c r="J60" s="109"/>
      <c r="K60" s="108"/>
      <c r="L60" s="108"/>
      <c r="M60" s="108"/>
    </row>
    <row r="61" spans="1:13" ht="12.75">
      <c r="A61" s="241" t="s">
        <v>131</v>
      </c>
      <c r="B61" s="241"/>
      <c r="C61" s="8"/>
      <c r="D61" s="8"/>
      <c r="E61" s="29"/>
      <c r="F61" s="32"/>
      <c r="G61" s="33"/>
      <c r="H61" s="33"/>
      <c r="I61" s="33"/>
      <c r="J61" s="109"/>
      <c r="K61" s="108"/>
      <c r="L61" s="108"/>
      <c r="M61" s="108"/>
    </row>
    <row r="62" spans="1:13" ht="12.75">
      <c r="A62" s="8"/>
      <c r="B62" s="9"/>
      <c r="C62" s="8"/>
      <c r="D62" s="8"/>
      <c r="E62" s="29"/>
      <c r="F62" s="32"/>
      <c r="G62" s="33"/>
      <c r="H62" s="33"/>
      <c r="I62" s="33"/>
      <c r="J62" s="109"/>
      <c r="K62" s="108"/>
      <c r="L62" s="108"/>
      <c r="M62" s="108"/>
    </row>
    <row r="63" spans="1:13" ht="12.75">
      <c r="A63" s="8"/>
      <c r="B63" s="9"/>
      <c r="C63" s="8"/>
      <c r="D63" s="8"/>
      <c r="E63" s="29"/>
      <c r="F63" s="32"/>
      <c r="G63" s="33"/>
      <c r="H63" s="33"/>
      <c r="I63" s="33"/>
      <c r="J63" s="109"/>
      <c r="K63" s="108"/>
      <c r="L63" s="108"/>
      <c r="M63" s="108"/>
    </row>
    <row r="64" spans="1:13" ht="12.75">
      <c r="A64" s="2"/>
      <c r="B64" s="130"/>
      <c r="C64" s="131"/>
      <c r="D64" s="132"/>
      <c r="E64" s="30"/>
      <c r="F64" s="30"/>
      <c r="G64" s="133"/>
      <c r="H64" s="132"/>
      <c r="I64" s="134"/>
      <c r="J64" s="109"/>
      <c r="K64" s="108" t="s">
        <v>115</v>
      </c>
      <c r="L64" s="108"/>
      <c r="M64" s="108"/>
    </row>
    <row r="65" spans="1:13" ht="12.75">
      <c r="A65" s="2"/>
      <c r="B65" s="130"/>
      <c r="C65" s="131"/>
      <c r="D65" s="132"/>
      <c r="E65" s="30"/>
      <c r="F65" s="30"/>
      <c r="G65" s="133"/>
      <c r="H65" s="132"/>
      <c r="I65" s="109"/>
      <c r="J65" s="109"/>
      <c r="K65" s="108"/>
      <c r="L65" s="108"/>
      <c r="M65" s="108"/>
    </row>
    <row r="66" spans="1:13" ht="12.75">
      <c r="A66" s="130"/>
      <c r="B66" s="130"/>
      <c r="C66" s="131"/>
      <c r="D66" s="132"/>
      <c r="E66" s="135"/>
      <c r="F66" s="135"/>
      <c r="G66" s="135"/>
      <c r="H66" s="135"/>
      <c r="I66" s="109"/>
      <c r="J66" s="109"/>
      <c r="K66" s="108"/>
      <c r="L66" s="108"/>
      <c r="M66" s="108"/>
    </row>
    <row r="67" spans="1:13" ht="12.75">
      <c r="A67" s="130"/>
      <c r="B67" s="22" t="s">
        <v>107</v>
      </c>
      <c r="C67" s="131"/>
      <c r="D67" s="132"/>
      <c r="E67" s="267" t="s">
        <v>32</v>
      </c>
      <c r="F67" s="267"/>
      <c r="G67" s="267"/>
      <c r="H67" s="267"/>
      <c r="I67" s="267"/>
      <c r="J67" s="109"/>
      <c r="K67" s="108"/>
      <c r="L67" s="108"/>
      <c r="M67" s="108"/>
    </row>
    <row r="68" spans="1:13" ht="12.75">
      <c r="A68" s="130"/>
      <c r="B68" s="16" t="s">
        <v>23</v>
      </c>
      <c r="C68" s="131"/>
      <c r="D68" s="132"/>
      <c r="E68" s="238" t="s">
        <v>33</v>
      </c>
      <c r="F68" s="238"/>
      <c r="G68" s="238"/>
      <c r="H68" s="238"/>
      <c r="I68" s="238"/>
      <c r="J68" s="109"/>
      <c r="K68" s="108"/>
      <c r="L68" s="108"/>
      <c r="M68" s="108"/>
    </row>
    <row r="69" spans="1:13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3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</row>
    <row r="72" spans="1:13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ht="12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</row>
    <row r="75" spans="1:13" ht="12.7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</row>
    <row r="77" spans="1:13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</row>
    <row r="78" spans="1:13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3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</row>
    <row r="80" spans="1:13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</row>
    <row r="81" spans="1:13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3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</row>
    <row r="83" spans="1:13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</row>
    <row r="84" spans="1:13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</row>
    <row r="85" spans="1:13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</row>
    <row r="86" spans="1:13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</sheetData>
  <sheetProtection/>
  <mergeCells count="20">
    <mergeCell ref="B58:D58"/>
    <mergeCell ref="E67:I67"/>
    <mergeCell ref="E68:I68"/>
    <mergeCell ref="F5:G5"/>
    <mergeCell ref="H5:J5"/>
    <mergeCell ref="E7:F7"/>
    <mergeCell ref="G7:H7"/>
    <mergeCell ref="I7:I9"/>
    <mergeCell ref="J7:J9"/>
    <mergeCell ref="A61:B61"/>
    <mergeCell ref="A7:A9"/>
    <mergeCell ref="B7:B9"/>
    <mergeCell ref="C7:C9"/>
    <mergeCell ref="D7:D9"/>
    <mergeCell ref="A1:J1"/>
    <mergeCell ref="B2:J2"/>
    <mergeCell ref="B3:J3"/>
    <mergeCell ref="B4:E4"/>
    <mergeCell ref="F4:G4"/>
    <mergeCell ref="H4:J4"/>
  </mergeCells>
  <printOptions/>
  <pageMargins left="0.787401575" right="0.787401575" top="0.984251969" bottom="0.984251969" header="0.492125985" footer="0.492125985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3"/>
  <sheetViews>
    <sheetView zoomScale="115" zoomScaleNormal="115" zoomScalePageLayoutView="0" workbookViewId="0" topLeftCell="A4">
      <selection activeCell="L52" sqref="L52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7.7109375" style="0" customWidth="1"/>
    <col min="9" max="9" width="10.57421875" style="0" customWidth="1"/>
    <col min="12" max="13" width="9.140625" style="26" customWidth="1"/>
  </cols>
  <sheetData>
    <row r="1" spans="1:22" ht="16.5" thickBot="1" thickTop="1">
      <c r="A1" s="245" t="s">
        <v>146</v>
      </c>
      <c r="B1" s="246"/>
      <c r="C1" s="246"/>
      <c r="D1" s="246"/>
      <c r="E1" s="246"/>
      <c r="F1" s="246"/>
      <c r="G1" s="246"/>
      <c r="H1" s="246"/>
      <c r="I1" s="246"/>
      <c r="J1" s="247"/>
      <c r="K1" s="139"/>
      <c r="L1" s="109"/>
      <c r="M1" s="109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13.5" thickTop="1">
      <c r="A2" s="141"/>
      <c r="B2" s="248" t="s">
        <v>62</v>
      </c>
      <c r="C2" s="248"/>
      <c r="D2" s="248"/>
      <c r="E2" s="248"/>
      <c r="F2" s="248"/>
      <c r="G2" s="248"/>
      <c r="H2" s="248"/>
      <c r="I2" s="248"/>
      <c r="J2" s="249"/>
      <c r="K2" s="139"/>
      <c r="L2" s="109"/>
      <c r="M2" s="109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3.5" thickBot="1">
      <c r="A3" s="18"/>
      <c r="B3" s="250" t="s">
        <v>159</v>
      </c>
      <c r="C3" s="250"/>
      <c r="D3" s="250"/>
      <c r="E3" s="250"/>
      <c r="F3" s="250"/>
      <c r="G3" s="250"/>
      <c r="H3" s="250"/>
      <c r="I3" s="250"/>
      <c r="J3" s="251"/>
      <c r="K3" s="139"/>
      <c r="L3" s="109"/>
      <c r="M3" s="109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3.5" thickTop="1">
      <c r="A4" s="141"/>
      <c r="B4" s="252" t="s">
        <v>123</v>
      </c>
      <c r="C4" s="252"/>
      <c r="D4" s="252"/>
      <c r="E4" s="253"/>
      <c r="F4" s="262" t="s">
        <v>48</v>
      </c>
      <c r="G4" s="263"/>
      <c r="H4" s="264" t="s">
        <v>49</v>
      </c>
      <c r="I4" s="265"/>
      <c r="J4" s="266"/>
      <c r="K4" s="139"/>
      <c r="L4" s="109"/>
      <c r="M4" s="109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3.5" thickBot="1">
      <c r="A5" s="20"/>
      <c r="B5" s="21" t="s">
        <v>119</v>
      </c>
      <c r="C5" s="111"/>
      <c r="D5" s="112"/>
      <c r="E5" s="112"/>
      <c r="F5" s="226" t="s">
        <v>111</v>
      </c>
      <c r="G5" s="227"/>
      <c r="H5" s="226">
        <v>43831</v>
      </c>
      <c r="I5" s="228"/>
      <c r="J5" s="227"/>
      <c r="K5" s="139"/>
      <c r="L5" s="109"/>
      <c r="M5" s="109"/>
      <c r="N5" s="140"/>
      <c r="O5" s="140"/>
      <c r="P5" s="140"/>
      <c r="Q5" s="140"/>
      <c r="R5" s="140"/>
      <c r="S5" s="140"/>
      <c r="T5" s="140"/>
      <c r="U5" s="140"/>
      <c r="V5" s="140"/>
    </row>
    <row r="6" spans="1:22" ht="14.25" thickBot="1" thickTop="1">
      <c r="A6" s="142"/>
      <c r="B6" s="143"/>
      <c r="C6" s="111"/>
      <c r="D6" s="112"/>
      <c r="E6" s="112" t="s">
        <v>112</v>
      </c>
      <c r="F6" s="112">
        <v>1.2423</v>
      </c>
      <c r="G6" s="112"/>
      <c r="H6" s="112"/>
      <c r="I6" s="112"/>
      <c r="J6" s="138"/>
      <c r="K6" s="139"/>
      <c r="L6" s="109"/>
      <c r="M6" s="109"/>
      <c r="N6" s="140"/>
      <c r="O6" s="140"/>
      <c r="P6" s="140"/>
      <c r="Q6" s="140"/>
      <c r="R6" s="140"/>
      <c r="S6" s="140"/>
      <c r="T6" s="140"/>
      <c r="U6" s="140"/>
      <c r="V6" s="140"/>
    </row>
    <row r="7" spans="1:22" ht="14.25" thickBot="1" thickTop="1">
      <c r="A7" s="242" t="s">
        <v>0</v>
      </c>
      <c r="B7" s="232" t="s">
        <v>68</v>
      </c>
      <c r="C7" s="232" t="s">
        <v>4</v>
      </c>
      <c r="D7" s="232" t="s">
        <v>1</v>
      </c>
      <c r="E7" s="229" t="s">
        <v>81</v>
      </c>
      <c r="F7" s="230"/>
      <c r="G7" s="231" t="s">
        <v>80</v>
      </c>
      <c r="H7" s="232"/>
      <c r="I7" s="233" t="s">
        <v>84</v>
      </c>
      <c r="J7" s="233" t="s">
        <v>83</v>
      </c>
      <c r="K7" s="139"/>
      <c r="L7" s="109"/>
      <c r="M7" s="109"/>
      <c r="N7" s="140"/>
      <c r="O7" s="140"/>
      <c r="P7" s="140"/>
      <c r="Q7" s="140"/>
      <c r="R7" s="140"/>
      <c r="S7" s="140"/>
      <c r="T7" s="140"/>
      <c r="U7" s="140"/>
      <c r="V7" s="140"/>
    </row>
    <row r="8" spans="1:22" ht="14.25" thickBot="1" thickTop="1">
      <c r="A8" s="243"/>
      <c r="B8" s="236"/>
      <c r="C8" s="236"/>
      <c r="D8" s="236"/>
      <c r="E8" s="37" t="s">
        <v>82</v>
      </c>
      <c r="F8" s="37" t="s">
        <v>82</v>
      </c>
      <c r="G8" s="37" t="s">
        <v>82</v>
      </c>
      <c r="H8" s="37" t="s">
        <v>82</v>
      </c>
      <c r="I8" s="234"/>
      <c r="J8" s="234"/>
      <c r="K8" s="139"/>
      <c r="L8" s="109"/>
      <c r="M8" s="109"/>
      <c r="N8" s="140"/>
      <c r="O8" s="140"/>
      <c r="P8" s="140"/>
      <c r="Q8" s="140"/>
      <c r="R8" s="140"/>
      <c r="S8" s="140"/>
      <c r="T8" s="140"/>
      <c r="U8" s="140"/>
      <c r="V8" s="140"/>
    </row>
    <row r="9" spans="1:22" ht="25.5" thickBot="1" thickTop="1">
      <c r="A9" s="244"/>
      <c r="B9" s="237"/>
      <c r="C9" s="237"/>
      <c r="D9" s="237"/>
      <c r="E9" s="38" t="s">
        <v>35</v>
      </c>
      <c r="F9" s="39" t="s">
        <v>15</v>
      </c>
      <c r="G9" s="36" t="s">
        <v>24</v>
      </c>
      <c r="H9" s="36" t="s">
        <v>15</v>
      </c>
      <c r="I9" s="235"/>
      <c r="J9" s="235"/>
      <c r="K9" s="139"/>
      <c r="L9" s="109"/>
      <c r="M9" s="109"/>
      <c r="N9" s="140"/>
      <c r="O9" s="140"/>
      <c r="P9" s="140"/>
      <c r="Q9" s="140"/>
      <c r="R9" s="140"/>
      <c r="S9" s="140"/>
      <c r="T9" s="140"/>
      <c r="U9" s="140"/>
      <c r="V9" s="140"/>
    </row>
    <row r="10" spans="1:22" ht="14.25" thickBot="1" thickTop="1">
      <c r="A10" s="24" t="s">
        <v>40</v>
      </c>
      <c r="B10" s="42" t="s">
        <v>5</v>
      </c>
      <c r="C10" s="114"/>
      <c r="D10" s="114"/>
      <c r="E10" s="115"/>
      <c r="F10" s="115"/>
      <c r="G10" s="115"/>
      <c r="H10" s="115"/>
      <c r="I10" s="116"/>
      <c r="J10" s="117"/>
      <c r="K10" s="139"/>
      <c r="L10" s="109"/>
      <c r="M10" s="109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2" ht="25.5" thickBot="1" thickTop="1">
      <c r="A11" s="46" t="s">
        <v>6</v>
      </c>
      <c r="B11" s="47" t="s">
        <v>64</v>
      </c>
      <c r="C11" s="46" t="s">
        <v>65</v>
      </c>
      <c r="D11" s="48">
        <v>1337.07</v>
      </c>
      <c r="E11" s="86">
        <f>M11*F6</f>
        <v>0.459651</v>
      </c>
      <c r="F11" s="51"/>
      <c r="G11" s="51"/>
      <c r="H11" s="51"/>
      <c r="I11" s="51">
        <f>TRUNC(E11*D11,2)</f>
        <v>614.58</v>
      </c>
      <c r="J11" s="96"/>
      <c r="K11" s="139"/>
      <c r="L11" s="109">
        <v>0.33</v>
      </c>
      <c r="M11" s="106">
        <v>0.37</v>
      </c>
      <c r="N11" s="140"/>
      <c r="O11" s="140"/>
      <c r="P11" s="140"/>
      <c r="Q11" s="140"/>
      <c r="R11" s="140"/>
      <c r="S11" s="140"/>
      <c r="T11" s="140"/>
      <c r="U11" s="140"/>
      <c r="V11" s="140"/>
    </row>
    <row r="12" spans="1:22" ht="25.5" thickBot="1" thickTop="1">
      <c r="A12" s="52" t="s">
        <v>2</v>
      </c>
      <c r="B12" s="53" t="s">
        <v>89</v>
      </c>
      <c r="C12" s="52" t="s">
        <v>65</v>
      </c>
      <c r="D12" s="54"/>
      <c r="E12" s="86"/>
      <c r="F12" s="61"/>
      <c r="G12" s="51"/>
      <c r="H12" s="51"/>
      <c r="I12" s="51"/>
      <c r="J12" s="96"/>
      <c r="K12" s="139"/>
      <c r="L12" s="109"/>
      <c r="M12" s="106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2" ht="14.25" thickBot="1" thickTop="1">
      <c r="A13" s="52"/>
      <c r="B13" s="37" t="s">
        <v>43</v>
      </c>
      <c r="C13" s="60"/>
      <c r="D13" s="118"/>
      <c r="E13" s="119"/>
      <c r="F13" s="120"/>
      <c r="G13" s="56"/>
      <c r="H13" s="56"/>
      <c r="I13" s="57">
        <f>SUM(I11:I12)</f>
        <v>614.58</v>
      </c>
      <c r="J13" s="97"/>
      <c r="K13" s="139"/>
      <c r="L13" s="109"/>
      <c r="M13" s="106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:22" ht="14.25" thickBot="1" thickTop="1">
      <c r="A14" s="52"/>
      <c r="B14" s="58"/>
      <c r="C14" s="52"/>
      <c r="D14" s="54"/>
      <c r="E14" s="87"/>
      <c r="F14" s="61"/>
      <c r="G14" s="56"/>
      <c r="H14" s="56"/>
      <c r="I14" s="57"/>
      <c r="J14" s="96"/>
      <c r="K14" s="139"/>
      <c r="L14" s="109"/>
      <c r="M14" s="106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2" ht="14.25" thickBot="1" thickTop="1">
      <c r="A15" s="37" t="s">
        <v>7</v>
      </c>
      <c r="B15" s="59" t="s">
        <v>8</v>
      </c>
      <c r="C15" s="60"/>
      <c r="D15" s="118"/>
      <c r="E15" s="119"/>
      <c r="F15" s="120"/>
      <c r="G15" s="120"/>
      <c r="H15" s="120"/>
      <c r="I15" s="121"/>
      <c r="J15" s="96"/>
      <c r="K15" s="139"/>
      <c r="L15" s="109"/>
      <c r="M15" s="106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:22" ht="14.25" thickBot="1" thickTop="1">
      <c r="A16" s="46" t="s">
        <v>11</v>
      </c>
      <c r="B16" s="63" t="s">
        <v>120</v>
      </c>
      <c r="C16" s="46" t="s">
        <v>29</v>
      </c>
      <c r="D16" s="48">
        <f>D11</f>
        <v>1337.07</v>
      </c>
      <c r="E16" s="86">
        <f>M16*F6*0.3</f>
        <v>0.5627618999999999</v>
      </c>
      <c r="F16" s="61">
        <f>M16*F6*0.7</f>
        <v>1.3131110999999998</v>
      </c>
      <c r="G16" s="51"/>
      <c r="H16" s="51"/>
      <c r="I16" s="51">
        <f>TRUNC((E16+F16)*D16,2)</f>
        <v>2508.17</v>
      </c>
      <c r="J16" s="98"/>
      <c r="K16" s="139"/>
      <c r="L16" s="109">
        <v>1.41</v>
      </c>
      <c r="M16" s="106">
        <v>1.51</v>
      </c>
      <c r="N16" s="140"/>
      <c r="O16" s="140"/>
      <c r="P16" s="140"/>
      <c r="Q16" s="140"/>
      <c r="R16" s="140"/>
      <c r="S16" s="140"/>
      <c r="T16" s="140"/>
      <c r="U16" s="140"/>
      <c r="V16" s="140"/>
    </row>
    <row r="17" spans="1:22" ht="37.5" thickBot="1" thickTop="1">
      <c r="A17" s="52" t="s">
        <v>12</v>
      </c>
      <c r="B17" s="65" t="s">
        <v>106</v>
      </c>
      <c r="C17" s="52" t="s">
        <v>66</v>
      </c>
      <c r="D17" s="54">
        <f>D11*0.15</f>
        <v>200.5605</v>
      </c>
      <c r="E17" s="86">
        <f>M17*F6*0.3</f>
        <v>10.5322194</v>
      </c>
      <c r="F17" s="61">
        <f>M17*0.7*F6</f>
        <v>24.5751786</v>
      </c>
      <c r="G17" s="51"/>
      <c r="H17" s="51"/>
      <c r="I17" s="51">
        <f>TRUNC((E17+F17)*D17,2)</f>
        <v>7041.15</v>
      </c>
      <c r="J17" s="98"/>
      <c r="K17" s="139"/>
      <c r="L17" s="109">
        <v>28.26</v>
      </c>
      <c r="M17" s="106">
        <v>28.26</v>
      </c>
      <c r="N17" s="140"/>
      <c r="O17" s="140"/>
      <c r="P17" s="140"/>
      <c r="Q17" s="140"/>
      <c r="R17" s="140"/>
      <c r="S17" s="140"/>
      <c r="T17" s="140"/>
      <c r="U17" s="140"/>
      <c r="V17" s="140"/>
    </row>
    <row r="18" spans="1:22" ht="14.25" thickBot="1" thickTop="1">
      <c r="A18" s="52"/>
      <c r="B18" s="37" t="s">
        <v>44</v>
      </c>
      <c r="C18" s="60"/>
      <c r="D18" s="118"/>
      <c r="E18" s="122"/>
      <c r="F18" s="122"/>
      <c r="G18" s="56"/>
      <c r="H18" s="56"/>
      <c r="I18" s="57">
        <f>SUM(I16:I17)</f>
        <v>9549.32</v>
      </c>
      <c r="J18" s="97"/>
      <c r="K18" s="139"/>
      <c r="L18" s="109"/>
      <c r="M18" s="106"/>
      <c r="N18" s="140"/>
      <c r="O18" s="140"/>
      <c r="P18" s="140"/>
      <c r="Q18" s="140"/>
      <c r="R18" s="140"/>
      <c r="S18" s="140"/>
      <c r="T18" s="140"/>
      <c r="U18" s="140"/>
      <c r="V18" s="140"/>
    </row>
    <row r="19" spans="1:22" ht="14.25" thickBot="1" thickTop="1">
      <c r="A19" s="52"/>
      <c r="B19" s="58"/>
      <c r="C19" s="52"/>
      <c r="D19" s="54"/>
      <c r="E19" s="88"/>
      <c r="F19" s="88"/>
      <c r="G19" s="66"/>
      <c r="H19" s="66"/>
      <c r="I19" s="67"/>
      <c r="J19" s="96"/>
      <c r="K19" s="139"/>
      <c r="L19" s="109"/>
      <c r="M19" s="106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2" ht="14.25" thickBot="1" thickTop="1">
      <c r="A20" s="37" t="s">
        <v>17</v>
      </c>
      <c r="B20" s="59" t="s">
        <v>9</v>
      </c>
      <c r="C20" s="60"/>
      <c r="D20" s="118"/>
      <c r="E20" s="119"/>
      <c r="F20" s="120"/>
      <c r="G20" s="120"/>
      <c r="H20" s="120"/>
      <c r="I20" s="121"/>
      <c r="J20" s="96"/>
      <c r="K20" s="139"/>
      <c r="L20" s="109"/>
      <c r="M20" s="106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2" ht="25.5" thickBot="1" thickTop="1">
      <c r="A21" s="52" t="s">
        <v>3</v>
      </c>
      <c r="B21" s="68" t="s">
        <v>85</v>
      </c>
      <c r="C21" s="52" t="s">
        <v>65</v>
      </c>
      <c r="D21" s="54">
        <f>D11</f>
        <v>1337.07</v>
      </c>
      <c r="E21" s="87">
        <v>5.33</v>
      </c>
      <c r="F21" s="61">
        <v>17.77</v>
      </c>
      <c r="G21" s="51"/>
      <c r="H21" s="51"/>
      <c r="I21" s="51">
        <f>TRUNC((E21+F21)*D21,2)</f>
        <v>30886.31</v>
      </c>
      <c r="J21" s="98"/>
      <c r="K21" s="139"/>
      <c r="L21" s="109"/>
      <c r="M21" s="106"/>
      <c r="N21" s="140"/>
      <c r="O21" s="140"/>
      <c r="P21" s="140"/>
      <c r="Q21" s="140"/>
      <c r="R21" s="140"/>
      <c r="S21" s="140"/>
      <c r="T21" s="140"/>
      <c r="U21" s="140"/>
      <c r="V21" s="140"/>
    </row>
    <row r="22" spans="1:22" ht="25.5" thickBot="1" thickTop="1">
      <c r="A22" s="52" t="s">
        <v>13</v>
      </c>
      <c r="B22" s="68" t="s">
        <v>86</v>
      </c>
      <c r="C22" s="52" t="s">
        <v>66</v>
      </c>
      <c r="D22" s="54">
        <f>D11*0.02</f>
        <v>26.7414</v>
      </c>
      <c r="E22" s="73">
        <v>16.72</v>
      </c>
      <c r="F22" s="62">
        <v>95.97</v>
      </c>
      <c r="G22" s="51"/>
      <c r="H22" s="51"/>
      <c r="I22" s="51">
        <f>TRUNC((E22+F22)*D22,2)</f>
        <v>3013.48</v>
      </c>
      <c r="J22" s="98"/>
      <c r="K22" s="139"/>
      <c r="L22" s="109"/>
      <c r="M22" s="106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1:22" ht="61.5" thickBot="1" thickTop="1">
      <c r="A23" s="52" t="s">
        <v>14</v>
      </c>
      <c r="B23" s="65" t="s">
        <v>108</v>
      </c>
      <c r="C23" s="52" t="s">
        <v>20</v>
      </c>
      <c r="D23" s="54">
        <v>362</v>
      </c>
      <c r="E23" s="86">
        <f>M23*F6*0.3</f>
        <v>14.4752796</v>
      </c>
      <c r="F23" s="61">
        <f>M23*F6*0.7</f>
        <v>33.7756524</v>
      </c>
      <c r="G23" s="51"/>
      <c r="H23" s="51"/>
      <c r="I23" s="51">
        <f>TRUNC((E23+F23)*D23,2)</f>
        <v>17466.83</v>
      </c>
      <c r="J23" s="98"/>
      <c r="K23" s="139"/>
      <c r="L23" s="109">
        <v>37.26</v>
      </c>
      <c r="M23" s="106">
        <v>38.84</v>
      </c>
      <c r="N23" s="140"/>
      <c r="O23" s="140"/>
      <c r="P23" s="140"/>
      <c r="Q23" s="140"/>
      <c r="R23" s="140"/>
      <c r="S23" s="140"/>
      <c r="T23" s="140"/>
      <c r="U23" s="140"/>
      <c r="V23" s="140"/>
    </row>
    <row r="24" spans="1:22" ht="14.25" thickBot="1" thickTop="1">
      <c r="A24" s="52"/>
      <c r="B24" s="37" t="s">
        <v>45</v>
      </c>
      <c r="C24" s="60"/>
      <c r="D24" s="118"/>
      <c r="E24" s="123"/>
      <c r="F24" s="121"/>
      <c r="G24" s="56"/>
      <c r="H24" s="56"/>
      <c r="I24" s="56">
        <f>SUM(I21:I23)</f>
        <v>51366.62</v>
      </c>
      <c r="J24" s="99"/>
      <c r="K24" s="139"/>
      <c r="L24" s="109"/>
      <c r="M24" s="109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2" ht="14.25" thickBot="1" thickTop="1">
      <c r="A25" s="52"/>
      <c r="B25" s="58"/>
      <c r="C25" s="52"/>
      <c r="D25" s="54"/>
      <c r="E25" s="73"/>
      <c r="F25" s="62"/>
      <c r="G25" s="57"/>
      <c r="H25" s="57"/>
      <c r="I25" s="57"/>
      <c r="J25" s="100"/>
      <c r="K25" s="139"/>
      <c r="L25" s="109"/>
      <c r="M25" s="109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2" ht="14.25" thickBot="1" thickTop="1">
      <c r="A26" s="37" t="s">
        <v>18</v>
      </c>
      <c r="B26" s="59" t="s">
        <v>25</v>
      </c>
      <c r="C26" s="60"/>
      <c r="D26" s="118"/>
      <c r="E26" s="123"/>
      <c r="F26" s="121"/>
      <c r="G26" s="121"/>
      <c r="H26" s="121"/>
      <c r="I26" s="121"/>
      <c r="J26" s="100"/>
      <c r="K26" s="139"/>
      <c r="L26" s="109"/>
      <c r="M26" s="109"/>
      <c r="N26" s="140"/>
      <c r="O26" s="140"/>
      <c r="P26" s="140"/>
      <c r="Q26" s="140"/>
      <c r="R26" s="140"/>
      <c r="S26" s="140"/>
      <c r="T26" s="140"/>
      <c r="U26" s="140"/>
      <c r="V26" s="140"/>
    </row>
    <row r="27" spans="1:22" ht="14.25" thickBot="1" thickTop="1">
      <c r="A27" s="52" t="s">
        <v>76</v>
      </c>
      <c r="B27" s="77" t="s">
        <v>124</v>
      </c>
      <c r="C27" s="52" t="s">
        <v>20</v>
      </c>
      <c r="D27" s="54">
        <v>151</v>
      </c>
      <c r="E27" s="86">
        <f>M27*F$6*0.3</f>
        <v>1.2224232</v>
      </c>
      <c r="F27" s="61">
        <f>M27*F$6*0.7</f>
        <v>2.8523207999999998</v>
      </c>
      <c r="G27" s="51"/>
      <c r="H27" s="51"/>
      <c r="I27" s="51">
        <f>TRUNC((E27+F27)*D27,2)</f>
        <v>615.28</v>
      </c>
      <c r="J27" s="98"/>
      <c r="K27" s="139"/>
      <c r="L27" s="109">
        <v>3.02</v>
      </c>
      <c r="M27" s="106">
        <v>3.28</v>
      </c>
      <c r="N27" s="140"/>
      <c r="O27" s="140"/>
      <c r="P27" s="140"/>
      <c r="Q27" s="140"/>
      <c r="R27" s="140"/>
      <c r="S27" s="140"/>
      <c r="T27" s="140"/>
      <c r="U27" s="140"/>
      <c r="V27" s="140"/>
    </row>
    <row r="28" spans="1:22" ht="25.5" thickBot="1" thickTop="1">
      <c r="A28" s="52" t="s">
        <v>34</v>
      </c>
      <c r="B28" s="78" t="s">
        <v>69</v>
      </c>
      <c r="C28" s="52" t="s">
        <v>20</v>
      </c>
      <c r="D28" s="54">
        <v>21</v>
      </c>
      <c r="E28" s="86">
        <f>M28*F$6*0.3</f>
        <v>36.9932094</v>
      </c>
      <c r="F28" s="61">
        <f>M28*F$6*0.7</f>
        <v>86.31748859999999</v>
      </c>
      <c r="G28" s="51"/>
      <c r="H28" s="51"/>
      <c r="I28" s="51">
        <f>TRUNC((E28+F28)*D28,2)</f>
        <v>2589.52</v>
      </c>
      <c r="J28" s="98"/>
      <c r="K28" s="139"/>
      <c r="L28" s="109">
        <v>96.38</v>
      </c>
      <c r="M28" s="106">
        <v>99.26</v>
      </c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2" ht="25.5" thickBot="1" thickTop="1">
      <c r="A29" s="52" t="s">
        <v>36</v>
      </c>
      <c r="B29" s="78" t="s">
        <v>70</v>
      </c>
      <c r="C29" s="52" t="s">
        <v>20</v>
      </c>
      <c r="D29" s="54">
        <v>130</v>
      </c>
      <c r="E29" s="86">
        <f>M29*F$6*0.3</f>
        <v>64.3747437</v>
      </c>
      <c r="F29" s="61">
        <f>M29*F$6*0.7</f>
        <v>150.20773529999997</v>
      </c>
      <c r="G29" s="51"/>
      <c r="H29" s="51"/>
      <c r="I29" s="51">
        <f>TRUNC((E29+F29)*D29,2)</f>
        <v>27895.72</v>
      </c>
      <c r="J29" s="98"/>
      <c r="K29" s="139"/>
      <c r="L29" s="109">
        <v>167.78</v>
      </c>
      <c r="M29" s="106">
        <v>172.73</v>
      </c>
      <c r="N29" s="140"/>
      <c r="O29" s="140"/>
      <c r="P29" s="140"/>
      <c r="Q29" s="140"/>
      <c r="R29" s="140"/>
      <c r="S29" s="140"/>
      <c r="T29" s="140"/>
      <c r="U29" s="140"/>
      <c r="V29" s="140"/>
    </row>
    <row r="30" spans="1:22" ht="25.5" thickBot="1" thickTop="1">
      <c r="A30" s="52" t="s">
        <v>77</v>
      </c>
      <c r="B30" s="78" t="s">
        <v>74</v>
      </c>
      <c r="C30" s="52" t="s">
        <v>20</v>
      </c>
      <c r="D30" s="54"/>
      <c r="E30" s="86"/>
      <c r="F30" s="61"/>
      <c r="G30" s="51"/>
      <c r="H30" s="51"/>
      <c r="I30" s="51"/>
      <c r="J30" s="98"/>
      <c r="K30" s="139"/>
      <c r="L30" s="109">
        <v>251.55</v>
      </c>
      <c r="M30" s="106">
        <v>258.05</v>
      </c>
      <c r="N30" s="140"/>
      <c r="O30" s="140"/>
      <c r="P30" s="140"/>
      <c r="Q30" s="140"/>
      <c r="R30" s="140"/>
      <c r="S30" s="140"/>
      <c r="T30" s="140"/>
      <c r="U30" s="140"/>
      <c r="V30" s="140"/>
    </row>
    <row r="31" spans="1:22" ht="25.5" thickBot="1" thickTop="1">
      <c r="A31" s="46" t="s">
        <v>78</v>
      </c>
      <c r="B31" s="79" t="s">
        <v>87</v>
      </c>
      <c r="C31" s="52" t="s">
        <v>66</v>
      </c>
      <c r="D31" s="54">
        <v>0.74</v>
      </c>
      <c r="E31" s="73">
        <v>16.72</v>
      </c>
      <c r="F31" s="62">
        <v>95.97</v>
      </c>
      <c r="G31" s="51"/>
      <c r="H31" s="51"/>
      <c r="I31" s="51">
        <f>TRUNC((E31+F31)*D31,2)</f>
        <v>83.39</v>
      </c>
      <c r="J31" s="98"/>
      <c r="K31" s="139"/>
      <c r="L31" s="109"/>
      <c r="M31" s="106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:22" ht="42" customHeight="1" thickBot="1" thickTop="1">
      <c r="A32" s="52" t="s">
        <v>79</v>
      </c>
      <c r="B32" s="65" t="s">
        <v>130</v>
      </c>
      <c r="C32" s="52" t="s">
        <v>66</v>
      </c>
      <c r="D32" s="54">
        <v>1.89</v>
      </c>
      <c r="E32" s="86">
        <f>M32*F$6*0.3</f>
        <v>40.1498937</v>
      </c>
      <c r="F32" s="61">
        <f>M32*F$6*0.7</f>
        <v>93.68308529999999</v>
      </c>
      <c r="G32" s="51"/>
      <c r="H32" s="51"/>
      <c r="I32" s="51">
        <f>TRUNC((E32+F32)*D32,2)</f>
        <v>252.94</v>
      </c>
      <c r="J32" s="98"/>
      <c r="K32" s="139"/>
      <c r="L32" s="109">
        <v>96.32</v>
      </c>
      <c r="M32" s="106">
        <v>107.73</v>
      </c>
      <c r="N32" s="140"/>
      <c r="O32" s="140"/>
      <c r="P32" s="140"/>
      <c r="Q32" s="140"/>
      <c r="R32" s="147"/>
      <c r="S32" s="140"/>
      <c r="T32" s="140"/>
      <c r="U32" s="140"/>
      <c r="V32" s="140"/>
    </row>
    <row r="33" spans="1:22" ht="85.5" customHeight="1" thickBot="1" thickTop="1">
      <c r="A33" s="52" t="s">
        <v>102</v>
      </c>
      <c r="B33" s="148" t="s">
        <v>125</v>
      </c>
      <c r="C33" s="52" t="s">
        <v>21</v>
      </c>
      <c r="D33" s="54">
        <v>7</v>
      </c>
      <c r="E33" s="86">
        <f>M33*F$6*0.3</f>
        <v>392.8264407</v>
      </c>
      <c r="F33" s="61">
        <f>M33*0.7*F$6</f>
        <v>916.5950282999999</v>
      </c>
      <c r="G33" s="51"/>
      <c r="H33" s="51"/>
      <c r="I33" s="51">
        <f>TRUNC((E33+F33)*D33,2)</f>
        <v>9165.95</v>
      </c>
      <c r="J33" s="98"/>
      <c r="K33" s="139"/>
      <c r="L33" s="134">
        <f>P33+R33</f>
        <v>988.98</v>
      </c>
      <c r="M33" s="150">
        <f>Q33+S33</f>
        <v>1054.03</v>
      </c>
      <c r="N33" s="26"/>
      <c r="O33" s="26"/>
      <c r="P33" s="149" t="s">
        <v>128</v>
      </c>
      <c r="Q33" s="149" t="s">
        <v>129</v>
      </c>
      <c r="R33" s="149" t="s">
        <v>126</v>
      </c>
      <c r="S33" s="149" t="s">
        <v>127</v>
      </c>
      <c r="T33" s="140"/>
      <c r="U33" s="140"/>
      <c r="V33" s="140"/>
    </row>
    <row r="34" spans="1:22" ht="14.25" thickBot="1" thickTop="1">
      <c r="A34" s="52"/>
      <c r="B34" s="37" t="s">
        <v>46</v>
      </c>
      <c r="C34" s="60"/>
      <c r="D34" s="118"/>
      <c r="E34" s="123"/>
      <c r="F34" s="121"/>
      <c r="G34" s="57"/>
      <c r="H34" s="57"/>
      <c r="I34" s="57">
        <f>SUM(I27:I33)</f>
        <v>40602.8</v>
      </c>
      <c r="J34" s="97"/>
      <c r="K34" s="139"/>
      <c r="L34" s="109"/>
      <c r="M34" s="109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2" ht="14.25" thickBot="1" thickTop="1">
      <c r="A35" s="52"/>
      <c r="B35" s="144"/>
      <c r="C35" s="52"/>
      <c r="D35" s="54"/>
      <c r="E35" s="73"/>
      <c r="F35" s="62"/>
      <c r="G35" s="57"/>
      <c r="H35" s="57"/>
      <c r="I35" s="57"/>
      <c r="J35" s="100"/>
      <c r="K35" s="139"/>
      <c r="L35" s="109"/>
      <c r="M35" s="109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ht="14.25" thickBot="1" thickTop="1">
      <c r="A36" s="37">
        <v>5</v>
      </c>
      <c r="B36" s="59" t="s">
        <v>90</v>
      </c>
      <c r="C36" s="60"/>
      <c r="D36" s="118"/>
      <c r="E36" s="123"/>
      <c r="F36" s="121"/>
      <c r="G36" s="121"/>
      <c r="H36" s="121"/>
      <c r="I36" s="57"/>
      <c r="J36" s="100"/>
      <c r="K36" s="139"/>
      <c r="L36" s="109"/>
      <c r="M36" s="109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:22" ht="14.25" thickBot="1" thickTop="1">
      <c r="A37" s="89" t="s">
        <v>22</v>
      </c>
      <c r="B37" s="90" t="s">
        <v>88</v>
      </c>
      <c r="C37" s="52"/>
      <c r="D37" s="54"/>
      <c r="E37" s="73"/>
      <c r="F37" s="62"/>
      <c r="G37" s="62"/>
      <c r="H37" s="62"/>
      <c r="I37" s="57"/>
      <c r="J37" s="100"/>
      <c r="K37" s="139"/>
      <c r="L37" s="109"/>
      <c r="M37" s="109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22" ht="37.5" thickBot="1" thickTop="1">
      <c r="A38" s="52" t="s">
        <v>91</v>
      </c>
      <c r="B38" s="68" t="s">
        <v>98</v>
      </c>
      <c r="C38" s="52" t="s">
        <v>21</v>
      </c>
      <c r="D38" s="48">
        <v>1</v>
      </c>
      <c r="E38" s="73">
        <f>L38-F38</f>
        <v>78.62700000000001</v>
      </c>
      <c r="F38" s="62">
        <f>L38*0.7</f>
        <v>183.46299999999997</v>
      </c>
      <c r="G38" s="51"/>
      <c r="H38" s="51"/>
      <c r="I38" s="51">
        <f>TRUNC((E38+F38)*D38,2)</f>
        <v>262.09</v>
      </c>
      <c r="J38" s="98"/>
      <c r="K38" s="139"/>
      <c r="L38" s="109">
        <v>262.09</v>
      </c>
      <c r="M38" s="109"/>
      <c r="N38" s="140"/>
      <c r="O38" s="140"/>
      <c r="P38" s="140"/>
      <c r="Q38" s="140"/>
      <c r="R38" s="140"/>
      <c r="S38" s="140"/>
      <c r="T38" s="140"/>
      <c r="U38" s="140"/>
      <c r="V38" s="140"/>
    </row>
    <row r="39" spans="1:22" ht="37.5" thickBot="1" thickTop="1">
      <c r="A39" s="52" t="s">
        <v>92</v>
      </c>
      <c r="B39" s="68" t="s">
        <v>97</v>
      </c>
      <c r="C39" s="52" t="s">
        <v>21</v>
      </c>
      <c r="D39" s="48">
        <v>2</v>
      </c>
      <c r="E39" s="73">
        <f>L39-F39</f>
        <v>78.35100000000003</v>
      </c>
      <c r="F39" s="62">
        <f>L39*0.7</f>
        <v>182.819</v>
      </c>
      <c r="G39" s="51"/>
      <c r="H39" s="51"/>
      <c r="I39" s="51">
        <f>TRUNC((E39+F39)*D39,2)</f>
        <v>522.34</v>
      </c>
      <c r="J39" s="98"/>
      <c r="K39" s="139"/>
      <c r="L39" s="109">
        <v>261.17</v>
      </c>
      <c r="M39" s="109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1:22" ht="49.5" thickBot="1" thickTop="1">
      <c r="A40" s="52" t="s">
        <v>93</v>
      </c>
      <c r="B40" s="68" t="s">
        <v>96</v>
      </c>
      <c r="C40" s="52" t="s">
        <v>21</v>
      </c>
      <c r="D40" s="48">
        <v>2</v>
      </c>
      <c r="E40" s="73">
        <f>L40-F40</f>
        <v>70.09800000000001</v>
      </c>
      <c r="F40" s="62">
        <f>L40*0.7</f>
        <v>163.56199999999998</v>
      </c>
      <c r="G40" s="51"/>
      <c r="H40" s="51"/>
      <c r="I40" s="51">
        <f>TRUNC((E40+F40)*D40,2)</f>
        <v>467.32</v>
      </c>
      <c r="J40" s="98"/>
      <c r="K40" s="139"/>
      <c r="L40" s="109">
        <v>233.66</v>
      </c>
      <c r="M40" s="109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1:22" ht="14.25" thickBot="1" thickTop="1">
      <c r="A41" s="89" t="s">
        <v>28</v>
      </c>
      <c r="B41" s="90" t="s">
        <v>94</v>
      </c>
      <c r="C41" s="52"/>
      <c r="D41" s="54"/>
      <c r="E41" s="73"/>
      <c r="F41" s="62"/>
      <c r="G41" s="51"/>
      <c r="H41" s="51"/>
      <c r="I41" s="51">
        <f>TRUNC((E41+F41)*D41,2)</f>
        <v>0</v>
      </c>
      <c r="J41" s="98"/>
      <c r="K41" s="139"/>
      <c r="L41" s="109"/>
      <c r="M41" s="109"/>
      <c r="N41" s="140"/>
      <c r="O41" s="140"/>
      <c r="P41" s="140"/>
      <c r="Q41" s="140"/>
      <c r="R41" s="140"/>
      <c r="S41" s="140"/>
      <c r="T41" s="140"/>
      <c r="U41" s="140"/>
      <c r="V41" s="140"/>
    </row>
    <row r="42" spans="1:22" ht="25.5" thickBot="1" thickTop="1">
      <c r="A42" s="52" t="s">
        <v>95</v>
      </c>
      <c r="B42" s="53" t="s">
        <v>103</v>
      </c>
      <c r="C42" s="52" t="s">
        <v>20</v>
      </c>
      <c r="D42" s="54"/>
      <c r="E42" s="86"/>
      <c r="F42" s="61"/>
      <c r="G42" s="51"/>
      <c r="H42" s="51"/>
      <c r="I42" s="51"/>
      <c r="J42" s="98"/>
      <c r="K42" s="139"/>
      <c r="L42" s="109"/>
      <c r="M42" s="109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1:22" ht="14.25" thickBot="1" thickTop="1">
      <c r="A43" s="52"/>
      <c r="B43" s="37" t="s">
        <v>47</v>
      </c>
      <c r="C43" s="60"/>
      <c r="D43" s="118"/>
      <c r="E43" s="123"/>
      <c r="F43" s="121"/>
      <c r="G43" s="56"/>
      <c r="H43" s="56"/>
      <c r="I43" s="56">
        <f>SUM(I38:I42)</f>
        <v>1251.75</v>
      </c>
      <c r="J43" s="56"/>
      <c r="K43" s="139"/>
      <c r="L43" s="109"/>
      <c r="M43" s="109"/>
      <c r="N43" s="140"/>
      <c r="O43" s="140"/>
      <c r="P43" s="140"/>
      <c r="Q43" s="140"/>
      <c r="R43" s="140"/>
      <c r="S43" s="140"/>
      <c r="T43" s="140"/>
      <c r="U43" s="140"/>
      <c r="V43" s="140"/>
    </row>
    <row r="44" spans="1:22" ht="14.25" thickBot="1" thickTop="1">
      <c r="A44" s="52"/>
      <c r="B44" s="52"/>
      <c r="C44" s="52"/>
      <c r="D44" s="54"/>
      <c r="E44" s="73"/>
      <c r="F44" s="62"/>
      <c r="G44" s="57"/>
      <c r="H44" s="57"/>
      <c r="I44" s="57"/>
      <c r="J44" s="100"/>
      <c r="K44" s="139"/>
      <c r="L44" s="109"/>
      <c r="M44" s="109"/>
      <c r="N44" s="140"/>
      <c r="O44" s="140"/>
      <c r="P44" s="140"/>
      <c r="Q44" s="140"/>
      <c r="R44" s="140"/>
      <c r="S44" s="140"/>
      <c r="T44" s="140"/>
      <c r="U44" s="140"/>
      <c r="V44" s="140"/>
    </row>
    <row r="45" spans="1:22" ht="14.25" thickBot="1" thickTop="1">
      <c r="A45" s="37">
        <v>6</v>
      </c>
      <c r="B45" s="59" t="s">
        <v>56</v>
      </c>
      <c r="C45" s="60"/>
      <c r="D45" s="118"/>
      <c r="E45" s="123"/>
      <c r="F45" s="121"/>
      <c r="G45" s="57"/>
      <c r="H45" s="57"/>
      <c r="I45" s="57"/>
      <c r="J45" s="100"/>
      <c r="K45" s="139"/>
      <c r="L45" s="109"/>
      <c r="M45" s="109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22" ht="15" thickBot="1" thickTop="1">
      <c r="A46" s="46" t="s">
        <v>26</v>
      </c>
      <c r="B46" s="63" t="s">
        <v>99</v>
      </c>
      <c r="C46" s="46" t="s">
        <v>65</v>
      </c>
      <c r="D46" s="48"/>
      <c r="E46" s="86"/>
      <c r="F46" s="61"/>
      <c r="G46" s="51"/>
      <c r="H46" s="51"/>
      <c r="I46" s="51"/>
      <c r="J46" s="98"/>
      <c r="K46" s="139"/>
      <c r="L46" s="109"/>
      <c r="M46" s="109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22" ht="25.5" thickBot="1" thickTop="1">
      <c r="A47" s="46" t="s">
        <v>27</v>
      </c>
      <c r="B47" s="91" t="s">
        <v>105</v>
      </c>
      <c r="C47" s="46" t="s">
        <v>67</v>
      </c>
      <c r="D47" s="48"/>
      <c r="E47" s="86"/>
      <c r="F47" s="61"/>
      <c r="G47" s="51"/>
      <c r="H47" s="51"/>
      <c r="I47" s="51"/>
      <c r="J47" s="98"/>
      <c r="K47" s="139"/>
      <c r="L47" s="109"/>
      <c r="M47" s="109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2" ht="25.5" thickBot="1" thickTop="1">
      <c r="A48" s="46" t="s">
        <v>37</v>
      </c>
      <c r="B48" s="68" t="s">
        <v>101</v>
      </c>
      <c r="C48" s="46" t="s">
        <v>67</v>
      </c>
      <c r="D48" s="48"/>
      <c r="E48" s="86"/>
      <c r="F48" s="61"/>
      <c r="G48" s="51"/>
      <c r="H48" s="51"/>
      <c r="I48" s="51"/>
      <c r="J48" s="98"/>
      <c r="K48" s="139"/>
      <c r="L48" s="109"/>
      <c r="M48" s="109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ht="25.5" thickBot="1" thickTop="1">
      <c r="A49" s="46" t="s">
        <v>57</v>
      </c>
      <c r="B49" s="53" t="s">
        <v>87</v>
      </c>
      <c r="C49" s="52" t="s">
        <v>66</v>
      </c>
      <c r="D49" s="54"/>
      <c r="E49" s="86"/>
      <c r="F49" s="61"/>
      <c r="G49" s="51"/>
      <c r="H49" s="51"/>
      <c r="I49" s="51"/>
      <c r="J49" s="98"/>
      <c r="K49" s="139"/>
      <c r="L49" s="109"/>
      <c r="M49" s="109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ht="37.5" thickBot="1" thickTop="1">
      <c r="A50" s="46" t="s">
        <v>58</v>
      </c>
      <c r="B50" s="68" t="s">
        <v>100</v>
      </c>
      <c r="C50" s="46" t="s">
        <v>67</v>
      </c>
      <c r="D50" s="48"/>
      <c r="E50" s="86"/>
      <c r="F50" s="61"/>
      <c r="G50" s="51"/>
      <c r="H50" s="51"/>
      <c r="I50" s="51"/>
      <c r="J50" s="98"/>
      <c r="K50" s="139"/>
      <c r="L50" s="109"/>
      <c r="M50" s="109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1:22" ht="14.25" thickBot="1" thickTop="1">
      <c r="A51" s="46"/>
      <c r="B51" s="37" t="s">
        <v>42</v>
      </c>
      <c r="C51" s="64"/>
      <c r="D51" s="125"/>
      <c r="E51" s="126"/>
      <c r="F51" s="127"/>
      <c r="G51" s="56"/>
      <c r="H51" s="56"/>
      <c r="I51" s="56">
        <f>SUM(I46:I50)</f>
        <v>0</v>
      </c>
      <c r="J51" s="99"/>
      <c r="K51" s="139"/>
      <c r="L51" s="109"/>
      <c r="M51" s="109"/>
      <c r="N51" s="140"/>
      <c r="O51" s="140"/>
      <c r="P51" s="140"/>
      <c r="Q51" s="140"/>
      <c r="R51" s="140"/>
      <c r="S51" s="140"/>
      <c r="T51" s="140"/>
      <c r="U51" s="140"/>
      <c r="V51" s="140"/>
    </row>
    <row r="52" spans="1:22" ht="14.25" thickBot="1" thickTop="1">
      <c r="A52" s="46"/>
      <c r="B52" s="81"/>
      <c r="C52" s="46"/>
      <c r="D52" s="48"/>
      <c r="E52" s="86"/>
      <c r="F52" s="51"/>
      <c r="G52" s="82"/>
      <c r="H52" s="82"/>
      <c r="I52" s="82"/>
      <c r="J52" s="100"/>
      <c r="K52" s="139"/>
      <c r="L52" s="109"/>
      <c r="M52" s="109"/>
      <c r="N52" s="140"/>
      <c r="O52" s="140"/>
      <c r="P52" s="140"/>
      <c r="Q52" s="140"/>
      <c r="R52" s="140"/>
      <c r="S52" s="140"/>
      <c r="T52" s="140"/>
      <c r="U52" s="140"/>
      <c r="V52" s="140"/>
    </row>
    <row r="53" spans="1:22" ht="14.25" thickBot="1" thickTop="1">
      <c r="A53" s="37">
        <v>7</v>
      </c>
      <c r="B53" s="59" t="s">
        <v>10</v>
      </c>
      <c r="C53" s="60"/>
      <c r="D53" s="118"/>
      <c r="E53" s="123"/>
      <c r="F53" s="121"/>
      <c r="G53" s="121"/>
      <c r="H53" s="121"/>
      <c r="I53" s="121"/>
      <c r="J53" s="100"/>
      <c r="K53" s="139"/>
      <c r="L53" s="109"/>
      <c r="M53" s="109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1:22" ht="25.5" thickBot="1" thickTop="1">
      <c r="A54" s="46" t="s">
        <v>38</v>
      </c>
      <c r="B54" s="47" t="s">
        <v>75</v>
      </c>
      <c r="C54" s="46" t="s">
        <v>65</v>
      </c>
      <c r="D54" s="48">
        <f>D11</f>
        <v>1337.07</v>
      </c>
      <c r="E54" s="86">
        <f>M54*F6*0.3</f>
        <v>1.9007189999999996</v>
      </c>
      <c r="F54" s="61">
        <f>M54*F6*0.7</f>
        <v>4.435010999999999</v>
      </c>
      <c r="G54" s="51"/>
      <c r="H54" s="51"/>
      <c r="I54" s="51">
        <f>TRUNC((E54+F54)*D54,2)</f>
        <v>8471.31</v>
      </c>
      <c r="J54" s="98"/>
      <c r="K54" s="139"/>
      <c r="L54" s="109">
        <v>4.67</v>
      </c>
      <c r="M54" s="106">
        <v>5.1</v>
      </c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ht="15" thickBot="1" thickTop="1">
      <c r="A55" s="52" t="s">
        <v>39</v>
      </c>
      <c r="B55" s="58" t="s">
        <v>121</v>
      </c>
      <c r="C55" s="52" t="s">
        <v>65</v>
      </c>
      <c r="D55" s="54">
        <f>D11</f>
        <v>1337.07</v>
      </c>
      <c r="E55" s="86">
        <f>M55*0.3*F6</f>
        <v>1.0137168</v>
      </c>
      <c r="F55" s="61">
        <f>M55*0.7*F6</f>
        <v>2.3653391999999998</v>
      </c>
      <c r="G55" s="51"/>
      <c r="H55" s="51"/>
      <c r="I55" s="51">
        <f>TRUNC((E55+F55)*D55,2)</f>
        <v>4518.03</v>
      </c>
      <c r="J55" s="98"/>
      <c r="K55" s="139"/>
      <c r="L55" s="107">
        <v>2.43</v>
      </c>
      <c r="M55" s="106">
        <v>2.72</v>
      </c>
      <c r="N55" s="140"/>
      <c r="O55" s="140"/>
      <c r="P55" s="140"/>
      <c r="Q55" s="140"/>
      <c r="R55" s="140"/>
      <c r="S55" s="140"/>
      <c r="T55" s="140"/>
      <c r="U55" s="140"/>
      <c r="V55" s="140"/>
    </row>
    <row r="56" spans="1:22" ht="14.25" thickBot="1" thickTop="1">
      <c r="A56" s="52"/>
      <c r="B56" s="37" t="s">
        <v>41</v>
      </c>
      <c r="C56" s="60"/>
      <c r="D56" s="118"/>
      <c r="E56" s="123"/>
      <c r="F56" s="121"/>
      <c r="G56" s="56"/>
      <c r="H56" s="56"/>
      <c r="I56" s="56">
        <f>SUM(I54:I55)</f>
        <v>12989.34</v>
      </c>
      <c r="J56" s="99"/>
      <c r="K56" s="139"/>
      <c r="L56" s="109"/>
      <c r="M56" s="109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2" ht="14.25" thickBot="1" thickTop="1">
      <c r="A57" s="52"/>
      <c r="B57" s="37"/>
      <c r="C57" s="60"/>
      <c r="D57" s="118"/>
      <c r="E57" s="123"/>
      <c r="F57" s="121"/>
      <c r="G57" s="57"/>
      <c r="H57" s="57"/>
      <c r="I57" s="57"/>
      <c r="J57" s="100"/>
      <c r="K57" s="139"/>
      <c r="L57" s="109"/>
      <c r="M57" s="109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 ht="14.25" thickBot="1" thickTop="1">
      <c r="A58" s="46"/>
      <c r="B58" s="239" t="s">
        <v>104</v>
      </c>
      <c r="C58" s="239"/>
      <c r="D58" s="239"/>
      <c r="E58" s="128"/>
      <c r="F58" s="127"/>
      <c r="G58" s="82"/>
      <c r="H58" s="82"/>
      <c r="I58" s="82">
        <f>I56+I51+I43+I34+I24+I18+I13</f>
        <v>116374.41000000002</v>
      </c>
      <c r="J58" s="101"/>
      <c r="K58" s="139"/>
      <c r="L58" s="109"/>
      <c r="M58" s="109"/>
      <c r="N58" s="140"/>
      <c r="O58" s="140"/>
      <c r="P58" s="140"/>
      <c r="Q58" s="140"/>
      <c r="R58" s="140"/>
      <c r="S58" s="140"/>
      <c r="T58" s="140"/>
      <c r="U58" s="140"/>
      <c r="V58" s="140"/>
    </row>
    <row r="59" spans="1:22" ht="13.5" thickTop="1">
      <c r="A59" s="8"/>
      <c r="B59" s="25"/>
      <c r="C59" s="8"/>
      <c r="D59" s="8"/>
      <c r="E59" s="29"/>
      <c r="F59" s="32"/>
      <c r="G59" s="33"/>
      <c r="H59" s="33"/>
      <c r="I59" s="33"/>
      <c r="J59" s="109"/>
      <c r="K59" s="139"/>
      <c r="L59" s="109"/>
      <c r="M59" s="109"/>
      <c r="N59" s="140"/>
      <c r="O59" s="140"/>
      <c r="P59" s="140"/>
      <c r="Q59" s="140"/>
      <c r="R59" s="140"/>
      <c r="S59" s="140"/>
      <c r="T59" s="140"/>
      <c r="U59" s="140"/>
      <c r="V59" s="140"/>
    </row>
    <row r="60" spans="1:22" ht="12.75">
      <c r="A60" s="8"/>
      <c r="B60" s="9"/>
      <c r="C60" s="8"/>
      <c r="D60" s="8"/>
      <c r="E60" s="29"/>
      <c r="F60" s="32"/>
      <c r="G60" s="33"/>
      <c r="H60" s="33"/>
      <c r="I60" s="33"/>
      <c r="J60" s="109"/>
      <c r="K60" s="139"/>
      <c r="L60" s="109"/>
      <c r="M60" s="109"/>
      <c r="N60" s="140"/>
      <c r="O60" s="140"/>
      <c r="P60" s="140"/>
      <c r="Q60" s="140"/>
      <c r="R60" s="140"/>
      <c r="S60" s="140"/>
      <c r="T60" s="140"/>
      <c r="U60" s="140"/>
      <c r="V60" s="140"/>
    </row>
    <row r="61" spans="1:22" ht="12.75">
      <c r="A61" s="241" t="s">
        <v>131</v>
      </c>
      <c r="B61" s="241"/>
      <c r="C61" s="8"/>
      <c r="D61" s="8"/>
      <c r="E61" s="29"/>
      <c r="F61" s="32"/>
      <c r="G61" s="33"/>
      <c r="H61" s="33"/>
      <c r="I61" s="33"/>
      <c r="J61" s="109"/>
      <c r="K61" s="139"/>
      <c r="L61" s="109"/>
      <c r="M61" s="109"/>
      <c r="N61" s="140"/>
      <c r="O61" s="140"/>
      <c r="P61" s="140"/>
      <c r="Q61" s="140"/>
      <c r="R61" s="140"/>
      <c r="S61" s="140"/>
      <c r="T61" s="140"/>
      <c r="U61" s="140"/>
      <c r="V61" s="140"/>
    </row>
    <row r="62" spans="1:22" ht="12.75">
      <c r="A62" s="8"/>
      <c r="B62" s="9"/>
      <c r="C62" s="8"/>
      <c r="D62" s="8"/>
      <c r="E62" s="29"/>
      <c r="F62" s="32"/>
      <c r="G62" s="33"/>
      <c r="H62" s="33"/>
      <c r="I62" s="33"/>
      <c r="J62" s="109"/>
      <c r="K62" s="139"/>
      <c r="L62" s="109"/>
      <c r="M62" s="109"/>
      <c r="N62" s="140"/>
      <c r="O62" s="140"/>
      <c r="P62" s="140"/>
      <c r="Q62" s="140"/>
      <c r="R62" s="140"/>
      <c r="S62" s="140"/>
      <c r="T62" s="140"/>
      <c r="U62" s="140"/>
      <c r="V62" s="140"/>
    </row>
    <row r="63" spans="1:22" ht="12.75">
      <c r="A63" s="8"/>
      <c r="B63" s="9"/>
      <c r="C63" s="8"/>
      <c r="D63" s="8"/>
      <c r="E63" s="29"/>
      <c r="F63" s="32"/>
      <c r="G63" s="33"/>
      <c r="H63" s="33"/>
      <c r="I63" s="33"/>
      <c r="J63" s="109"/>
      <c r="K63" s="139"/>
      <c r="L63" s="109"/>
      <c r="M63" s="109"/>
      <c r="N63" s="140"/>
      <c r="O63" s="140"/>
      <c r="P63" s="140"/>
      <c r="Q63" s="140"/>
      <c r="R63" s="140"/>
      <c r="S63" s="140"/>
      <c r="T63" s="140"/>
      <c r="U63" s="140"/>
      <c r="V63" s="140"/>
    </row>
    <row r="64" spans="1:22" ht="12.75">
      <c r="A64" s="145"/>
      <c r="B64" s="146"/>
      <c r="C64" s="131"/>
      <c r="D64" s="132"/>
      <c r="E64" s="30"/>
      <c r="F64" s="30"/>
      <c r="G64" s="133"/>
      <c r="H64" s="132"/>
      <c r="I64" s="134"/>
      <c r="J64" s="109"/>
      <c r="K64" s="139" t="s">
        <v>115</v>
      </c>
      <c r="L64" s="109"/>
      <c r="M64" s="109"/>
      <c r="N64" s="140"/>
      <c r="O64" s="140"/>
      <c r="P64" s="140"/>
      <c r="Q64" s="140"/>
      <c r="R64" s="140"/>
      <c r="S64" s="140"/>
      <c r="T64" s="140"/>
      <c r="U64" s="140"/>
      <c r="V64" s="140"/>
    </row>
    <row r="65" spans="1:22" ht="12.75">
      <c r="A65" s="145"/>
      <c r="B65" s="146"/>
      <c r="C65" s="131"/>
      <c r="D65" s="132"/>
      <c r="E65" s="30"/>
      <c r="F65" s="30"/>
      <c r="G65" s="133"/>
      <c r="H65" s="132"/>
      <c r="I65" s="109"/>
      <c r="J65" s="109"/>
      <c r="K65" s="139"/>
      <c r="L65" s="109"/>
      <c r="M65" s="109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:22" ht="12.75">
      <c r="A66" s="146"/>
      <c r="B66" s="146"/>
      <c r="C66" s="131"/>
      <c r="D66" s="132"/>
      <c r="E66" s="135"/>
      <c r="F66" s="135"/>
      <c r="G66" s="135"/>
      <c r="H66" s="135"/>
      <c r="I66" s="109"/>
      <c r="J66" s="109"/>
      <c r="K66" s="139"/>
      <c r="L66" s="109"/>
      <c r="M66" s="109"/>
      <c r="N66" s="140"/>
      <c r="O66" s="140"/>
      <c r="P66" s="140"/>
      <c r="Q66" s="140"/>
      <c r="R66" s="140"/>
      <c r="S66" s="140"/>
      <c r="T66" s="140"/>
      <c r="U66" s="140"/>
      <c r="V66" s="140"/>
    </row>
    <row r="67" spans="1:22" ht="12.75">
      <c r="A67" s="146"/>
      <c r="B67" s="22" t="s">
        <v>107</v>
      </c>
      <c r="C67" s="131"/>
      <c r="D67" s="132"/>
      <c r="E67" s="267" t="s">
        <v>32</v>
      </c>
      <c r="F67" s="267"/>
      <c r="G67" s="267"/>
      <c r="H67" s="267"/>
      <c r="I67" s="267"/>
      <c r="J67" s="109"/>
      <c r="K67" s="139"/>
      <c r="L67" s="109"/>
      <c r="M67" s="109"/>
      <c r="N67" s="140"/>
      <c r="O67" s="140"/>
      <c r="P67" s="140"/>
      <c r="Q67" s="140"/>
      <c r="R67" s="140"/>
      <c r="S67" s="140"/>
      <c r="T67" s="140"/>
      <c r="U67" s="140"/>
      <c r="V67" s="140"/>
    </row>
    <row r="68" spans="1:22" ht="12.75">
      <c r="A68" s="146"/>
      <c r="B68" s="16" t="s">
        <v>23</v>
      </c>
      <c r="C68" s="131"/>
      <c r="D68" s="132"/>
      <c r="E68" s="238" t="s">
        <v>33</v>
      </c>
      <c r="F68" s="238"/>
      <c r="G68" s="238"/>
      <c r="H68" s="238"/>
      <c r="I68" s="238"/>
      <c r="J68" s="109"/>
      <c r="K68" s="139"/>
      <c r="L68" s="109"/>
      <c r="M68" s="109"/>
      <c r="N68" s="140"/>
      <c r="O68" s="140"/>
      <c r="P68" s="140"/>
      <c r="Q68" s="140"/>
      <c r="R68" s="140"/>
      <c r="S68" s="140"/>
      <c r="T68" s="140"/>
      <c r="U68" s="140"/>
      <c r="V68" s="140"/>
    </row>
    <row r="69" spans="1:22" ht="12.7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09"/>
      <c r="M69" s="109"/>
      <c r="N69" s="140"/>
      <c r="O69" s="140"/>
      <c r="P69" s="140"/>
      <c r="Q69" s="140"/>
      <c r="R69" s="140"/>
      <c r="S69" s="140"/>
      <c r="T69" s="140"/>
      <c r="U69" s="140"/>
      <c r="V69" s="140"/>
    </row>
    <row r="70" spans="1:22" ht="12.7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09"/>
      <c r="M70" s="109"/>
      <c r="N70" s="140"/>
      <c r="O70" s="140"/>
      <c r="P70" s="140"/>
      <c r="Q70" s="140"/>
      <c r="R70" s="140"/>
      <c r="S70" s="140"/>
      <c r="T70" s="140"/>
      <c r="U70" s="140"/>
      <c r="V70" s="140"/>
    </row>
    <row r="71" spans="1:22" ht="12.7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09"/>
      <c r="M71" s="109"/>
      <c r="N71" s="140"/>
      <c r="O71" s="140"/>
      <c r="P71" s="140"/>
      <c r="Q71" s="140"/>
      <c r="R71" s="140"/>
      <c r="S71" s="140"/>
      <c r="T71" s="140"/>
      <c r="U71" s="140"/>
      <c r="V71" s="140"/>
    </row>
    <row r="72" spans="1:22" ht="12.7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09"/>
      <c r="M72" s="109"/>
      <c r="N72" s="140"/>
      <c r="O72" s="140"/>
      <c r="P72" s="140"/>
      <c r="Q72" s="140"/>
      <c r="R72" s="140"/>
      <c r="S72" s="140"/>
      <c r="T72" s="140"/>
      <c r="U72" s="140"/>
      <c r="V72" s="140"/>
    </row>
    <row r="73" spans="1:22" ht="12.7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09"/>
      <c r="M73" s="109"/>
      <c r="N73" s="140"/>
      <c r="O73" s="140"/>
      <c r="P73" s="140"/>
      <c r="Q73" s="140"/>
      <c r="R73" s="140"/>
      <c r="S73" s="140"/>
      <c r="T73" s="140"/>
      <c r="U73" s="140"/>
      <c r="V73" s="140"/>
    </row>
    <row r="74" spans="1:22" ht="12.7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09"/>
      <c r="M74" s="109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1:22" ht="12.7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09"/>
      <c r="M75" s="109"/>
      <c r="N75" s="140"/>
      <c r="O75" s="140"/>
      <c r="P75" s="140"/>
      <c r="Q75" s="140"/>
      <c r="R75" s="140"/>
      <c r="S75" s="140"/>
      <c r="T75" s="140"/>
      <c r="U75" s="140"/>
      <c r="V75" s="140"/>
    </row>
    <row r="76" spans="1:22" ht="12.7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09"/>
      <c r="M76" s="109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1:22" ht="12.7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09"/>
      <c r="M77" s="109"/>
      <c r="N77" s="140"/>
      <c r="O77" s="140"/>
      <c r="P77" s="140"/>
      <c r="Q77" s="140"/>
      <c r="R77" s="140"/>
      <c r="S77" s="140"/>
      <c r="T77" s="140"/>
      <c r="U77" s="140"/>
      <c r="V77" s="140"/>
    </row>
    <row r="78" spans="1:22" ht="12.7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09"/>
      <c r="M78" s="109"/>
      <c r="N78" s="140"/>
      <c r="O78" s="140"/>
      <c r="P78" s="140"/>
      <c r="Q78" s="140"/>
      <c r="R78" s="140"/>
      <c r="S78" s="140"/>
      <c r="T78" s="140"/>
      <c r="U78" s="140"/>
      <c r="V78" s="140"/>
    </row>
    <row r="79" spans="1:22" ht="12.7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09"/>
      <c r="M79" s="109"/>
      <c r="N79" s="140"/>
      <c r="O79" s="140"/>
      <c r="P79" s="140"/>
      <c r="Q79" s="140"/>
      <c r="R79" s="140"/>
      <c r="S79" s="140"/>
      <c r="T79" s="140"/>
      <c r="U79" s="140"/>
      <c r="V79" s="140"/>
    </row>
    <row r="80" spans="1:22" ht="12.7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09"/>
      <c r="M80" s="109"/>
      <c r="N80" s="140"/>
      <c r="O80" s="140"/>
      <c r="P80" s="140"/>
      <c r="Q80" s="140"/>
      <c r="R80" s="140"/>
      <c r="S80" s="140"/>
      <c r="T80" s="140"/>
      <c r="U80" s="140"/>
      <c r="V80" s="140"/>
    </row>
    <row r="81" spans="1:22" ht="12.7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09"/>
      <c r="M81" s="109"/>
      <c r="N81" s="140"/>
      <c r="O81" s="140"/>
      <c r="P81" s="140"/>
      <c r="Q81" s="140"/>
      <c r="R81" s="140"/>
      <c r="S81" s="140"/>
      <c r="T81" s="140"/>
      <c r="U81" s="140"/>
      <c r="V81" s="140"/>
    </row>
    <row r="82" spans="1:22" ht="12.7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09"/>
      <c r="M82" s="109"/>
      <c r="N82" s="140"/>
      <c r="O82" s="140"/>
      <c r="P82" s="140"/>
      <c r="Q82" s="140"/>
      <c r="R82" s="140"/>
      <c r="S82" s="140"/>
      <c r="T82" s="140"/>
      <c r="U82" s="140"/>
      <c r="V82" s="140"/>
    </row>
    <row r="83" spans="1:22" ht="12.7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09"/>
      <c r="M83" s="109"/>
      <c r="N83" s="140"/>
      <c r="O83" s="140"/>
      <c r="P83" s="140"/>
      <c r="Q83" s="140"/>
      <c r="R83" s="140"/>
      <c r="S83" s="140"/>
      <c r="T83" s="140"/>
      <c r="U83" s="140"/>
      <c r="V83" s="140"/>
    </row>
    <row r="84" spans="1:22" ht="12.7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09"/>
      <c r="M84" s="109"/>
      <c r="N84" s="140"/>
      <c r="O84" s="140"/>
      <c r="P84" s="140"/>
      <c r="Q84" s="140"/>
      <c r="R84" s="140"/>
      <c r="S84" s="140"/>
      <c r="T84" s="140"/>
      <c r="U84" s="140"/>
      <c r="V84" s="140"/>
    </row>
    <row r="85" spans="1:22" ht="12.7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09"/>
      <c r="M85" s="109"/>
      <c r="N85" s="140"/>
      <c r="O85" s="140"/>
      <c r="P85" s="140"/>
      <c r="Q85" s="140"/>
      <c r="R85" s="140"/>
      <c r="S85" s="140"/>
      <c r="T85" s="140"/>
      <c r="U85" s="140"/>
      <c r="V85" s="140"/>
    </row>
    <row r="86" spans="1:22" ht="12.7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09"/>
      <c r="M86" s="109"/>
      <c r="N86" s="140"/>
      <c r="O86" s="140"/>
      <c r="P86" s="140"/>
      <c r="Q86" s="140"/>
      <c r="R86" s="140"/>
      <c r="S86" s="140"/>
      <c r="T86" s="140"/>
      <c r="U86" s="140"/>
      <c r="V86" s="140"/>
    </row>
    <row r="87" spans="1:22" ht="12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N87" s="140"/>
      <c r="O87" s="140"/>
      <c r="P87" s="140"/>
      <c r="Q87" s="140"/>
      <c r="R87" s="140"/>
      <c r="S87" s="140"/>
      <c r="T87" s="140"/>
      <c r="U87" s="140"/>
      <c r="V87" s="140"/>
    </row>
    <row r="88" spans="1:22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N88" s="140"/>
      <c r="O88" s="140"/>
      <c r="P88" s="140"/>
      <c r="Q88" s="140"/>
      <c r="R88" s="140"/>
      <c r="S88" s="140"/>
      <c r="T88" s="140"/>
      <c r="U88" s="140"/>
      <c r="V88" s="140"/>
    </row>
    <row r="89" spans="1:22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N89" s="140"/>
      <c r="O89" s="140"/>
      <c r="P89" s="140"/>
      <c r="Q89" s="140"/>
      <c r="R89" s="140"/>
      <c r="S89" s="140"/>
      <c r="T89" s="140"/>
      <c r="U89" s="140"/>
      <c r="V89" s="140"/>
    </row>
    <row r="90" spans="1:22" ht="12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N90" s="140"/>
      <c r="O90" s="140"/>
      <c r="P90" s="140"/>
      <c r="Q90" s="140"/>
      <c r="R90" s="140"/>
      <c r="S90" s="140"/>
      <c r="T90" s="140"/>
      <c r="U90" s="140"/>
      <c r="V90" s="140"/>
    </row>
    <row r="91" spans="1:22" ht="12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1:22" ht="12.7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1:22" ht="12.7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N93" s="140"/>
      <c r="O93" s="140"/>
      <c r="P93" s="140"/>
      <c r="Q93" s="140"/>
      <c r="R93" s="140"/>
      <c r="S93" s="140"/>
      <c r="T93" s="140"/>
      <c r="U93" s="140"/>
      <c r="V93" s="140"/>
    </row>
    <row r="94" spans="1:22" ht="12.7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N94" s="140"/>
      <c r="O94" s="140"/>
      <c r="P94" s="140"/>
      <c r="Q94" s="140"/>
      <c r="R94" s="140"/>
      <c r="S94" s="140"/>
      <c r="T94" s="140"/>
      <c r="U94" s="140"/>
      <c r="V94" s="140"/>
    </row>
    <row r="95" spans="1:22" ht="12.7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N95" s="140"/>
      <c r="O95" s="140"/>
      <c r="P95" s="140"/>
      <c r="Q95" s="140"/>
      <c r="R95" s="140"/>
      <c r="S95" s="140"/>
      <c r="T95" s="140"/>
      <c r="U95" s="140"/>
      <c r="V95" s="140"/>
    </row>
    <row r="96" spans="1:22" ht="12.7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N96" s="140"/>
      <c r="O96" s="140"/>
      <c r="P96" s="140"/>
      <c r="Q96" s="140"/>
      <c r="R96" s="140"/>
      <c r="S96" s="140"/>
      <c r="T96" s="140"/>
      <c r="U96" s="140"/>
      <c r="V96" s="140"/>
    </row>
    <row r="97" spans="1:22" ht="12.7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N97" s="140"/>
      <c r="O97" s="140"/>
      <c r="P97" s="140"/>
      <c r="Q97" s="140"/>
      <c r="R97" s="140"/>
      <c r="S97" s="140"/>
      <c r="T97" s="140"/>
      <c r="U97" s="140"/>
      <c r="V97" s="140"/>
    </row>
    <row r="98" spans="1:22" ht="12.7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N98" s="140"/>
      <c r="O98" s="140"/>
      <c r="P98" s="140"/>
      <c r="Q98" s="140"/>
      <c r="R98" s="140"/>
      <c r="S98" s="140"/>
      <c r="T98" s="140"/>
      <c r="U98" s="140"/>
      <c r="V98" s="140"/>
    </row>
    <row r="99" spans="1:22" ht="12.7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N99" s="140"/>
      <c r="O99" s="140"/>
      <c r="P99" s="140"/>
      <c r="Q99" s="140"/>
      <c r="R99" s="140"/>
      <c r="S99" s="140"/>
      <c r="T99" s="140"/>
      <c r="U99" s="140"/>
      <c r="V99" s="140"/>
    </row>
    <row r="100" spans="1:22" ht="12.7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N100" s="140"/>
      <c r="O100" s="140"/>
      <c r="P100" s="140"/>
      <c r="Q100" s="140"/>
      <c r="R100" s="140"/>
      <c r="S100" s="140"/>
      <c r="T100" s="140"/>
      <c r="U100" s="140"/>
      <c r="V100" s="140"/>
    </row>
    <row r="101" spans="1:22" ht="12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N101" s="140"/>
      <c r="O101" s="140"/>
      <c r="P101" s="140"/>
      <c r="Q101" s="140"/>
      <c r="R101" s="140"/>
      <c r="S101" s="140"/>
      <c r="T101" s="140"/>
      <c r="U101" s="140"/>
      <c r="V101" s="140"/>
    </row>
    <row r="102" spans="1:22" ht="12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N102" s="140"/>
      <c r="O102" s="140"/>
      <c r="P102" s="140"/>
      <c r="Q102" s="140"/>
      <c r="R102" s="140"/>
      <c r="S102" s="140"/>
      <c r="T102" s="140"/>
      <c r="U102" s="140"/>
      <c r="V102" s="140"/>
    </row>
    <row r="103" spans="1:22" ht="12.7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N103" s="140"/>
      <c r="O103" s="140"/>
      <c r="P103" s="140"/>
      <c r="Q103" s="140"/>
      <c r="R103" s="140"/>
      <c r="S103" s="140"/>
      <c r="T103" s="140"/>
      <c r="U103" s="140"/>
      <c r="V103" s="140"/>
    </row>
  </sheetData>
  <sheetProtection/>
  <mergeCells count="20">
    <mergeCell ref="B58:D58"/>
    <mergeCell ref="E67:I67"/>
    <mergeCell ref="E68:I68"/>
    <mergeCell ref="F5:G5"/>
    <mergeCell ref="H5:J5"/>
    <mergeCell ref="E7:F7"/>
    <mergeCell ref="G7:H7"/>
    <mergeCell ref="I7:I9"/>
    <mergeCell ref="J7:J9"/>
    <mergeCell ref="A61:B61"/>
    <mergeCell ref="A7:A9"/>
    <mergeCell ref="B7:B9"/>
    <mergeCell ref="C7:C9"/>
    <mergeCell ref="D7:D9"/>
    <mergeCell ref="A1:J1"/>
    <mergeCell ref="B2:J2"/>
    <mergeCell ref="B3:J3"/>
    <mergeCell ref="B4:E4"/>
    <mergeCell ref="F4:G4"/>
    <mergeCell ref="H4:J4"/>
  </mergeCells>
  <printOptions/>
  <pageMargins left="0.787401575" right="0.787401575" top="0.984251969" bottom="0.984251969" header="0.492125985" footer="0.492125985"/>
  <pageSetup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J68" sqref="A1:J68"/>
    </sheetView>
  </sheetViews>
  <sheetFormatPr defaultColWidth="9.140625" defaultRowHeight="12.75"/>
  <cols>
    <col min="1" max="1" width="5.7109375" style="0" customWidth="1"/>
    <col min="2" max="2" width="37.140625" style="0" customWidth="1"/>
    <col min="4" max="4" width="9.140625" style="7" customWidth="1"/>
  </cols>
  <sheetData>
    <row r="1" spans="1:13" ht="16.5" thickBot="1" thickTop="1">
      <c r="A1" s="245" t="s">
        <v>145</v>
      </c>
      <c r="B1" s="246"/>
      <c r="C1" s="246"/>
      <c r="D1" s="246"/>
      <c r="E1" s="246"/>
      <c r="F1" s="246"/>
      <c r="G1" s="246"/>
      <c r="H1" s="246"/>
      <c r="I1" s="246"/>
      <c r="J1" s="247"/>
      <c r="M1" s="105"/>
    </row>
    <row r="2" spans="1:13" ht="13.5" thickTop="1">
      <c r="A2" s="19"/>
      <c r="B2" s="248" t="s">
        <v>30</v>
      </c>
      <c r="C2" s="248"/>
      <c r="D2" s="248"/>
      <c r="E2" s="248"/>
      <c r="F2" s="248"/>
      <c r="G2" s="248"/>
      <c r="H2" s="248"/>
      <c r="I2" s="248"/>
      <c r="J2" s="249"/>
      <c r="M2" s="105"/>
    </row>
    <row r="3" spans="1:13" ht="13.5" thickBot="1">
      <c r="A3" s="18"/>
      <c r="B3" s="250" t="s">
        <v>159</v>
      </c>
      <c r="C3" s="250"/>
      <c r="D3" s="250"/>
      <c r="E3" s="250"/>
      <c r="F3" s="250"/>
      <c r="G3" s="250"/>
      <c r="H3" s="250"/>
      <c r="I3" s="250"/>
      <c r="J3" s="251"/>
      <c r="M3" s="105"/>
    </row>
    <row r="4" spans="1:13" ht="13.5" thickTop="1">
      <c r="A4" s="19"/>
      <c r="B4" s="252" t="s">
        <v>153</v>
      </c>
      <c r="C4" s="252"/>
      <c r="D4" s="252"/>
      <c r="E4" s="253"/>
      <c r="F4" s="254" t="s">
        <v>48</v>
      </c>
      <c r="G4" s="255"/>
      <c r="H4" s="256" t="s">
        <v>49</v>
      </c>
      <c r="I4" s="257"/>
      <c r="J4" s="258"/>
      <c r="M4" s="105"/>
    </row>
    <row r="5" spans="1:13" ht="13.5" thickBot="1">
      <c r="A5" s="20"/>
      <c r="B5" s="21" t="s">
        <v>31</v>
      </c>
      <c r="C5" s="1"/>
      <c r="D5" s="163"/>
      <c r="E5" s="27"/>
      <c r="F5" s="226" t="s">
        <v>111</v>
      </c>
      <c r="G5" s="227"/>
      <c r="H5" s="226">
        <v>43831</v>
      </c>
      <c r="I5" s="228"/>
      <c r="J5" s="227"/>
      <c r="M5" s="105"/>
    </row>
    <row r="6" spans="1:13" ht="14.25" thickBot="1" thickTop="1">
      <c r="A6" s="40"/>
      <c r="B6" s="41"/>
      <c r="C6" s="1"/>
      <c r="D6" s="163"/>
      <c r="E6" s="27" t="s">
        <v>112</v>
      </c>
      <c r="F6" s="27">
        <v>1.2423</v>
      </c>
      <c r="G6" s="27"/>
      <c r="H6" s="27"/>
      <c r="I6" s="27"/>
      <c r="J6" s="84"/>
      <c r="M6" s="105"/>
    </row>
    <row r="7" spans="1:13" ht="14.25" thickBot="1" thickTop="1">
      <c r="A7" s="242" t="s">
        <v>0</v>
      </c>
      <c r="B7" s="232" t="s">
        <v>68</v>
      </c>
      <c r="C7" s="232" t="s">
        <v>4</v>
      </c>
      <c r="D7" s="232" t="s">
        <v>1</v>
      </c>
      <c r="E7" s="229" t="s">
        <v>81</v>
      </c>
      <c r="F7" s="230"/>
      <c r="G7" s="231" t="s">
        <v>80</v>
      </c>
      <c r="H7" s="232"/>
      <c r="I7" s="233" t="s">
        <v>84</v>
      </c>
      <c r="J7" s="233" t="s">
        <v>83</v>
      </c>
      <c r="M7" s="105"/>
    </row>
    <row r="8" spans="1:13" ht="14.25" thickBot="1" thickTop="1">
      <c r="A8" s="243"/>
      <c r="B8" s="236"/>
      <c r="C8" s="236"/>
      <c r="D8" s="236"/>
      <c r="E8" s="37" t="s">
        <v>82</v>
      </c>
      <c r="F8" s="37" t="s">
        <v>82</v>
      </c>
      <c r="G8" s="37" t="s">
        <v>82</v>
      </c>
      <c r="H8" s="37" t="s">
        <v>82</v>
      </c>
      <c r="I8" s="234"/>
      <c r="J8" s="234"/>
      <c r="M8" s="105"/>
    </row>
    <row r="9" spans="1:13" ht="25.5" thickBot="1" thickTop="1">
      <c r="A9" s="244"/>
      <c r="B9" s="237"/>
      <c r="C9" s="237"/>
      <c r="D9" s="237"/>
      <c r="E9" s="38" t="s">
        <v>35</v>
      </c>
      <c r="F9" s="39" t="s">
        <v>15</v>
      </c>
      <c r="G9" s="36" t="s">
        <v>24</v>
      </c>
      <c r="H9" s="36" t="s">
        <v>15</v>
      </c>
      <c r="I9" s="235"/>
      <c r="J9" s="235"/>
      <c r="M9" s="105"/>
    </row>
    <row r="10" spans="1:13" ht="14.25" thickBot="1" thickTop="1">
      <c r="A10" s="24" t="s">
        <v>40</v>
      </c>
      <c r="B10" s="42" t="s">
        <v>5</v>
      </c>
      <c r="C10" s="43"/>
      <c r="D10" s="43"/>
      <c r="E10" s="44"/>
      <c r="F10" s="44"/>
      <c r="G10" s="44"/>
      <c r="H10" s="44"/>
      <c r="I10" s="45"/>
      <c r="J10" s="85"/>
      <c r="M10" s="105"/>
    </row>
    <row r="11" spans="1:13" ht="30.75" customHeight="1" thickBot="1" thickTop="1">
      <c r="A11" s="46" t="s">
        <v>6</v>
      </c>
      <c r="B11" s="47" t="s">
        <v>64</v>
      </c>
      <c r="C11" s="46" t="s">
        <v>65</v>
      </c>
      <c r="D11" s="48">
        <v>344</v>
      </c>
      <c r="E11" s="86">
        <f>M11*F6</f>
        <v>0.459651</v>
      </c>
      <c r="F11" s="51"/>
      <c r="G11" s="51"/>
      <c r="H11" s="51"/>
      <c r="I11" s="51">
        <f>TRUNC(E11*D11,2)</f>
        <v>158.11</v>
      </c>
      <c r="J11" s="96"/>
      <c r="L11" s="26">
        <v>0.33</v>
      </c>
      <c r="M11" s="106">
        <v>0.37</v>
      </c>
    </row>
    <row r="12" spans="1:13" ht="39" customHeight="1" thickBot="1" thickTop="1">
      <c r="A12" s="52" t="s">
        <v>2</v>
      </c>
      <c r="B12" s="53" t="s">
        <v>89</v>
      </c>
      <c r="C12" s="52" t="s">
        <v>65</v>
      </c>
      <c r="D12" s="54"/>
      <c r="E12" s="86"/>
      <c r="F12" s="61"/>
      <c r="G12" s="51"/>
      <c r="H12" s="51"/>
      <c r="I12" s="51"/>
      <c r="J12" s="96"/>
      <c r="L12" s="26"/>
      <c r="M12" s="106"/>
    </row>
    <row r="13" spans="1:13" ht="14.25" thickBot="1" thickTop="1">
      <c r="A13" s="52"/>
      <c r="B13" s="37" t="s">
        <v>43</v>
      </c>
      <c r="C13" s="52"/>
      <c r="D13" s="54"/>
      <c r="E13" s="87"/>
      <c r="F13" s="61"/>
      <c r="G13" s="56"/>
      <c r="H13" s="56"/>
      <c r="I13" s="57">
        <f>SUM(I11:I12)</f>
        <v>158.11</v>
      </c>
      <c r="J13" s="97"/>
      <c r="L13" s="26"/>
      <c r="M13" s="106"/>
    </row>
    <row r="14" spans="1:13" ht="14.25" thickBot="1" thickTop="1">
      <c r="A14" s="52"/>
      <c r="B14" s="58"/>
      <c r="C14" s="52"/>
      <c r="D14" s="54"/>
      <c r="E14" s="87"/>
      <c r="F14" s="61"/>
      <c r="G14" s="56"/>
      <c r="H14" s="56"/>
      <c r="I14" s="57"/>
      <c r="J14" s="96"/>
      <c r="L14" s="26"/>
      <c r="M14" s="106"/>
    </row>
    <row r="15" spans="1:13" ht="14.25" thickBot="1" thickTop="1">
      <c r="A15" s="37" t="s">
        <v>7</v>
      </c>
      <c r="B15" s="59" t="s">
        <v>8</v>
      </c>
      <c r="C15" s="60"/>
      <c r="D15" s="54"/>
      <c r="E15" s="87"/>
      <c r="F15" s="61"/>
      <c r="G15" s="61"/>
      <c r="H15" s="61"/>
      <c r="I15" s="62"/>
      <c r="J15" s="96"/>
      <c r="L15" s="26"/>
      <c r="M15" s="106"/>
    </row>
    <row r="16" spans="1:13" ht="24" customHeight="1" thickBot="1" thickTop="1">
      <c r="A16" s="46" t="s">
        <v>11</v>
      </c>
      <c r="B16" s="63" t="s">
        <v>113</v>
      </c>
      <c r="C16" s="64" t="s">
        <v>29</v>
      </c>
      <c r="D16" s="48">
        <f>D11</f>
        <v>344</v>
      </c>
      <c r="E16" s="86">
        <f>M16*F6*0.3</f>
        <v>0.5627618999999999</v>
      </c>
      <c r="F16" s="61">
        <f>M16*F6*0.7</f>
        <v>1.3131110999999998</v>
      </c>
      <c r="G16" s="51"/>
      <c r="H16" s="51"/>
      <c r="I16" s="51">
        <f>TRUNC((E16+F16)*D16,2)</f>
        <v>645.3</v>
      </c>
      <c r="J16" s="98"/>
      <c r="L16" s="26">
        <v>1.41</v>
      </c>
      <c r="M16" s="106">
        <v>1.51</v>
      </c>
    </row>
    <row r="17" spans="1:18" ht="45" customHeight="1" thickBot="1" thickTop="1">
      <c r="A17" s="52" t="s">
        <v>12</v>
      </c>
      <c r="B17" s="65" t="s">
        <v>106</v>
      </c>
      <c r="C17" s="52" t="s">
        <v>66</v>
      </c>
      <c r="D17" s="54">
        <f>D11*0.15</f>
        <v>51.6</v>
      </c>
      <c r="E17" s="86">
        <f>M17*F6*0.3</f>
        <v>10.5322194</v>
      </c>
      <c r="F17" s="61">
        <f>M17*0.7*F6</f>
        <v>24.5751786</v>
      </c>
      <c r="G17" s="51"/>
      <c r="H17" s="51"/>
      <c r="I17" s="51">
        <f>TRUNC((E17+F17)*D17,2)</f>
        <v>1811.54</v>
      </c>
      <c r="J17" s="98"/>
      <c r="K17" s="108"/>
      <c r="L17" s="109">
        <v>28.26</v>
      </c>
      <c r="M17" s="106">
        <v>28.26</v>
      </c>
      <c r="N17" s="108"/>
      <c r="O17" s="108"/>
      <c r="P17" s="108"/>
      <c r="Q17" s="108"/>
      <c r="R17" s="108"/>
    </row>
    <row r="18" spans="1:13" ht="14.25" thickBot="1" thickTop="1">
      <c r="A18" s="52"/>
      <c r="B18" s="37" t="s">
        <v>44</v>
      </c>
      <c r="C18" s="52"/>
      <c r="D18" s="54"/>
      <c r="E18" s="88"/>
      <c r="F18" s="88"/>
      <c r="G18" s="56"/>
      <c r="H18" s="56"/>
      <c r="I18" s="57">
        <f>SUM(I16:I17)</f>
        <v>2456.84</v>
      </c>
      <c r="J18" s="97"/>
      <c r="L18" s="26"/>
      <c r="M18" s="106"/>
    </row>
    <row r="19" spans="1:13" ht="14.25" thickBot="1" thickTop="1">
      <c r="A19" s="52"/>
      <c r="B19" s="58"/>
      <c r="C19" s="52"/>
      <c r="D19" s="54"/>
      <c r="E19" s="88"/>
      <c r="F19" s="88"/>
      <c r="G19" s="66"/>
      <c r="H19" s="66"/>
      <c r="I19" s="67"/>
      <c r="J19" s="96"/>
      <c r="M19" s="105"/>
    </row>
    <row r="20" spans="1:13" ht="14.25" thickBot="1" thickTop="1">
      <c r="A20" s="37" t="s">
        <v>17</v>
      </c>
      <c r="B20" s="59" t="s">
        <v>9</v>
      </c>
      <c r="C20" s="60"/>
      <c r="D20" s="54"/>
      <c r="E20" s="87"/>
      <c r="F20" s="61"/>
      <c r="G20" s="61"/>
      <c r="H20" s="61"/>
      <c r="I20" s="62"/>
      <c r="J20" s="96"/>
      <c r="M20" s="105"/>
    </row>
    <row r="21" spans="1:13" ht="34.5" customHeight="1" thickBot="1" thickTop="1">
      <c r="A21" s="52" t="s">
        <v>3</v>
      </c>
      <c r="B21" s="68" t="s">
        <v>85</v>
      </c>
      <c r="C21" s="52" t="s">
        <v>65</v>
      </c>
      <c r="D21" s="54">
        <f>D11</f>
        <v>344</v>
      </c>
      <c r="E21" s="87">
        <v>5.33</v>
      </c>
      <c r="F21" s="61">
        <v>17.77</v>
      </c>
      <c r="G21" s="51"/>
      <c r="H21" s="51"/>
      <c r="I21" s="51">
        <f>TRUNC((E21+F21)*D21,2)</f>
        <v>7946.4</v>
      </c>
      <c r="J21" s="98"/>
      <c r="M21" s="105"/>
    </row>
    <row r="22" spans="1:13" ht="27.75" customHeight="1" thickBot="1" thickTop="1">
      <c r="A22" s="52" t="s">
        <v>13</v>
      </c>
      <c r="B22" s="68" t="s">
        <v>86</v>
      </c>
      <c r="C22" s="52" t="s">
        <v>66</v>
      </c>
      <c r="D22" s="54">
        <f>D11*0.02</f>
        <v>6.88</v>
      </c>
      <c r="E22" s="73">
        <v>16.72</v>
      </c>
      <c r="F22" s="62">
        <v>95.97</v>
      </c>
      <c r="G22" s="51"/>
      <c r="H22" s="51"/>
      <c r="I22" s="51">
        <f>TRUNC((E22+F22)*D22,2)</f>
        <v>775.3</v>
      </c>
      <c r="J22" s="98"/>
      <c r="M22" s="105"/>
    </row>
    <row r="23" spans="1:13" ht="73.5" customHeight="1" thickBot="1" thickTop="1">
      <c r="A23" s="52" t="s">
        <v>14</v>
      </c>
      <c r="B23" s="65" t="s">
        <v>108</v>
      </c>
      <c r="C23" s="52" t="s">
        <v>20</v>
      </c>
      <c r="D23" s="54">
        <v>86</v>
      </c>
      <c r="E23" s="86">
        <f>M23*F6*0.3</f>
        <v>14.4752796</v>
      </c>
      <c r="F23" s="61">
        <f>M23*F6*0.7</f>
        <v>33.7756524</v>
      </c>
      <c r="G23" s="51"/>
      <c r="H23" s="51"/>
      <c r="I23" s="51">
        <f>TRUNC((E23+F23)*D23,2)</f>
        <v>4149.58</v>
      </c>
      <c r="J23" s="98"/>
      <c r="L23" s="26">
        <v>37.26</v>
      </c>
      <c r="M23" s="106">
        <v>38.84</v>
      </c>
    </row>
    <row r="24" spans="1:13" ht="14.25" thickBot="1" thickTop="1">
      <c r="A24" s="71"/>
      <c r="B24" s="37" t="s">
        <v>45</v>
      </c>
      <c r="C24" s="71"/>
      <c r="D24" s="54"/>
      <c r="E24" s="73"/>
      <c r="F24" s="62"/>
      <c r="G24" s="56"/>
      <c r="H24" s="56"/>
      <c r="I24" s="56">
        <f>SUM(I21:I23)</f>
        <v>12871.279999999999</v>
      </c>
      <c r="J24" s="99"/>
      <c r="M24" s="105"/>
    </row>
    <row r="25" spans="1:13" ht="14.25" thickBot="1" thickTop="1">
      <c r="A25" s="71"/>
      <c r="B25" s="74"/>
      <c r="C25" s="71"/>
      <c r="D25" s="54"/>
      <c r="E25" s="73"/>
      <c r="F25" s="62"/>
      <c r="G25" s="57"/>
      <c r="H25" s="57"/>
      <c r="I25" s="57"/>
      <c r="J25" s="100"/>
      <c r="M25" s="105"/>
    </row>
    <row r="26" spans="1:13" ht="14.25" thickBot="1" thickTop="1">
      <c r="A26" s="37" t="s">
        <v>18</v>
      </c>
      <c r="B26" s="59" t="s">
        <v>25</v>
      </c>
      <c r="C26" s="75"/>
      <c r="D26" s="54"/>
      <c r="E26" s="73"/>
      <c r="F26" s="62"/>
      <c r="G26" s="62"/>
      <c r="H26" s="62"/>
      <c r="I26" s="62"/>
      <c r="J26" s="100"/>
      <c r="M26" s="105"/>
    </row>
    <row r="27" spans="1:13" ht="14.25" thickBot="1" thickTop="1">
      <c r="A27" s="52" t="s">
        <v>76</v>
      </c>
      <c r="B27" s="77" t="s">
        <v>73</v>
      </c>
      <c r="C27" s="52" t="s">
        <v>20</v>
      </c>
      <c r="D27" s="54"/>
      <c r="E27" s="86"/>
      <c r="F27" s="61"/>
      <c r="G27" s="51"/>
      <c r="H27" s="51"/>
      <c r="I27" s="51"/>
      <c r="J27" s="98"/>
      <c r="M27" s="105"/>
    </row>
    <row r="28" spans="1:13" ht="36" customHeight="1" thickBot="1" thickTop="1">
      <c r="A28" s="52" t="s">
        <v>34</v>
      </c>
      <c r="B28" s="78" t="s">
        <v>69</v>
      </c>
      <c r="C28" s="52" t="s">
        <v>20</v>
      </c>
      <c r="D28" s="54"/>
      <c r="E28" s="86"/>
      <c r="F28" s="61"/>
      <c r="G28" s="51"/>
      <c r="H28" s="51"/>
      <c r="I28" s="51"/>
      <c r="J28" s="98"/>
      <c r="M28" s="105"/>
    </row>
    <row r="29" spans="1:13" ht="39" customHeight="1" thickBot="1" thickTop="1">
      <c r="A29" s="52" t="s">
        <v>36</v>
      </c>
      <c r="B29" s="78" t="s">
        <v>70</v>
      </c>
      <c r="C29" s="52" t="s">
        <v>20</v>
      </c>
      <c r="D29" s="54"/>
      <c r="E29" s="49"/>
      <c r="F29" s="55"/>
      <c r="G29" s="51"/>
      <c r="H29" s="51"/>
      <c r="I29" s="51"/>
      <c r="J29" s="98"/>
      <c r="M29" s="105"/>
    </row>
    <row r="30" spans="1:13" ht="40.5" customHeight="1" thickBot="1" thickTop="1">
      <c r="A30" s="52" t="s">
        <v>77</v>
      </c>
      <c r="B30" s="78" t="s">
        <v>74</v>
      </c>
      <c r="C30" s="52" t="s">
        <v>20</v>
      </c>
      <c r="D30" s="54"/>
      <c r="E30" s="49"/>
      <c r="F30" s="55"/>
      <c r="G30" s="51"/>
      <c r="H30" s="51"/>
      <c r="I30" s="51"/>
      <c r="J30" s="98"/>
      <c r="M30" s="105"/>
    </row>
    <row r="31" spans="1:13" ht="38.25" customHeight="1" thickBot="1" thickTop="1">
      <c r="A31" s="46" t="s">
        <v>78</v>
      </c>
      <c r="B31" s="79" t="s">
        <v>87</v>
      </c>
      <c r="C31" s="52" t="s">
        <v>66</v>
      </c>
      <c r="D31" s="54"/>
      <c r="E31" s="86"/>
      <c r="F31" s="61"/>
      <c r="G31" s="51"/>
      <c r="H31" s="51"/>
      <c r="I31" s="51"/>
      <c r="J31" s="98"/>
      <c r="M31" s="105"/>
    </row>
    <row r="32" spans="1:13" ht="41.25" customHeight="1" thickBot="1" thickTop="1">
      <c r="A32" s="52" t="s">
        <v>79</v>
      </c>
      <c r="B32" s="65" t="s">
        <v>110</v>
      </c>
      <c r="C32" s="52" t="s">
        <v>66</v>
      </c>
      <c r="D32" s="54"/>
      <c r="E32" s="86"/>
      <c r="F32" s="61"/>
      <c r="G32" s="51"/>
      <c r="H32" s="51"/>
      <c r="I32" s="51"/>
      <c r="J32" s="98"/>
      <c r="M32" s="105"/>
    </row>
    <row r="33" spans="1:13" ht="114" customHeight="1" thickBot="1" thickTop="1">
      <c r="A33" s="52" t="s">
        <v>102</v>
      </c>
      <c r="B33" s="95" t="s">
        <v>109</v>
      </c>
      <c r="C33" s="52" t="s">
        <v>21</v>
      </c>
      <c r="D33" s="54"/>
      <c r="E33" s="86"/>
      <c r="F33" s="61"/>
      <c r="G33" s="51"/>
      <c r="H33" s="51"/>
      <c r="I33" s="51"/>
      <c r="J33" s="98"/>
      <c r="M33" s="105"/>
    </row>
    <row r="34" spans="1:13" ht="14.25" thickBot="1" thickTop="1">
      <c r="A34" s="52"/>
      <c r="B34" s="37" t="s">
        <v>46</v>
      </c>
      <c r="C34" s="52"/>
      <c r="D34" s="54"/>
      <c r="E34" s="73"/>
      <c r="F34" s="62"/>
      <c r="G34" s="57"/>
      <c r="H34" s="57"/>
      <c r="I34" s="57">
        <f>SUM(I27:I33)</f>
        <v>0</v>
      </c>
      <c r="J34" s="97"/>
      <c r="M34" s="105"/>
    </row>
    <row r="35" spans="1:13" ht="14.25" thickBot="1" thickTop="1">
      <c r="A35" s="52"/>
      <c r="B35" s="80"/>
      <c r="C35" s="52"/>
      <c r="D35" s="54"/>
      <c r="E35" s="73"/>
      <c r="F35" s="62"/>
      <c r="G35" s="57"/>
      <c r="H35" s="57"/>
      <c r="I35" s="57"/>
      <c r="J35" s="100"/>
      <c r="M35" s="105"/>
    </row>
    <row r="36" spans="1:13" ht="14.25" thickBot="1" thickTop="1">
      <c r="A36" s="37">
        <v>5</v>
      </c>
      <c r="B36" s="59" t="s">
        <v>90</v>
      </c>
      <c r="C36" s="52"/>
      <c r="D36" s="54"/>
      <c r="E36" s="73"/>
      <c r="F36" s="62"/>
      <c r="G36" s="62"/>
      <c r="H36" s="62"/>
      <c r="I36" s="57"/>
      <c r="J36" s="100"/>
      <c r="M36" s="105"/>
    </row>
    <row r="37" spans="1:13" ht="14.25" thickBot="1" thickTop="1">
      <c r="A37" s="89" t="s">
        <v>22</v>
      </c>
      <c r="B37" s="90" t="s">
        <v>88</v>
      </c>
      <c r="C37" s="52"/>
      <c r="D37" s="54"/>
      <c r="E37" s="73"/>
      <c r="F37" s="62"/>
      <c r="G37" s="62"/>
      <c r="H37" s="62"/>
      <c r="I37" s="57"/>
      <c r="J37" s="100"/>
      <c r="M37" s="105"/>
    </row>
    <row r="38" spans="1:14" ht="48.75" customHeight="1" thickBot="1" thickTop="1">
      <c r="A38" s="52" t="s">
        <v>91</v>
      </c>
      <c r="B38" s="68" t="s">
        <v>98</v>
      </c>
      <c r="C38" s="52" t="s">
        <v>21</v>
      </c>
      <c r="D38" s="54"/>
      <c r="E38" s="73">
        <f>N38-F38</f>
        <v>78.62700000000001</v>
      </c>
      <c r="F38" s="62">
        <f>N38*0.7</f>
        <v>183.46299999999997</v>
      </c>
      <c r="G38" s="51"/>
      <c r="H38" s="51"/>
      <c r="I38" s="51"/>
      <c r="J38" s="98"/>
      <c r="M38" s="105"/>
      <c r="N38">
        <v>262.09</v>
      </c>
    </row>
    <row r="39" spans="1:14" ht="46.5" customHeight="1" thickBot="1" thickTop="1">
      <c r="A39" s="52" t="s">
        <v>92</v>
      </c>
      <c r="B39" s="68" t="s">
        <v>97</v>
      </c>
      <c r="C39" s="52" t="s">
        <v>21</v>
      </c>
      <c r="D39" s="54"/>
      <c r="E39" s="73">
        <f>N39-F39</f>
        <v>78.35100000000003</v>
      </c>
      <c r="F39" s="62">
        <f>N39*0.7</f>
        <v>182.819</v>
      </c>
      <c r="G39" s="51"/>
      <c r="H39" s="51"/>
      <c r="I39" s="51"/>
      <c r="J39" s="98"/>
      <c r="M39" s="105"/>
      <c r="N39">
        <v>261.17</v>
      </c>
    </row>
    <row r="40" spans="1:14" ht="51.75" customHeight="1" thickBot="1" thickTop="1">
      <c r="A40" s="52" t="s">
        <v>93</v>
      </c>
      <c r="B40" s="68" t="s">
        <v>96</v>
      </c>
      <c r="C40" s="52" t="s">
        <v>21</v>
      </c>
      <c r="D40" s="54"/>
      <c r="E40" s="73">
        <f>N40-F40</f>
        <v>70.09800000000001</v>
      </c>
      <c r="F40" s="62">
        <f>N40*0.7</f>
        <v>163.56199999999998</v>
      </c>
      <c r="G40" s="51"/>
      <c r="H40" s="51"/>
      <c r="I40" s="51"/>
      <c r="J40" s="98"/>
      <c r="M40" s="105"/>
      <c r="N40">
        <v>233.66</v>
      </c>
    </row>
    <row r="41" spans="1:13" ht="14.25" thickBot="1" thickTop="1">
      <c r="A41" s="89" t="s">
        <v>28</v>
      </c>
      <c r="B41" s="90" t="s">
        <v>94</v>
      </c>
      <c r="C41" s="52"/>
      <c r="D41" s="54"/>
      <c r="E41" s="73"/>
      <c r="F41" s="62"/>
      <c r="G41" s="51"/>
      <c r="H41" s="51"/>
      <c r="I41" s="51"/>
      <c r="J41" s="98"/>
      <c r="M41" s="105"/>
    </row>
    <row r="42" spans="1:13" ht="31.5" customHeight="1" thickBot="1" thickTop="1">
      <c r="A42" s="52" t="s">
        <v>95</v>
      </c>
      <c r="B42" s="53" t="s">
        <v>103</v>
      </c>
      <c r="C42" s="52" t="s">
        <v>20</v>
      </c>
      <c r="D42" s="54"/>
      <c r="E42" s="86"/>
      <c r="F42" s="61"/>
      <c r="G42" s="51"/>
      <c r="H42" s="51"/>
      <c r="I42" s="51"/>
      <c r="J42" s="98"/>
      <c r="M42" s="105"/>
    </row>
    <row r="43" spans="1:13" ht="14.25" thickBot="1" thickTop="1">
      <c r="A43" s="52"/>
      <c r="B43" s="37" t="s">
        <v>47</v>
      </c>
      <c r="C43" s="52"/>
      <c r="D43" s="54"/>
      <c r="E43" s="73"/>
      <c r="F43" s="62"/>
      <c r="G43" s="56"/>
      <c r="H43" s="56"/>
      <c r="I43" s="56">
        <f>SUM(I38:I42)</f>
        <v>0</v>
      </c>
      <c r="J43" s="56"/>
      <c r="M43" s="105"/>
    </row>
    <row r="44" spans="1:13" ht="14.25" thickBot="1" thickTop="1">
      <c r="A44" s="52"/>
      <c r="B44" s="52"/>
      <c r="C44" s="52"/>
      <c r="D44" s="54"/>
      <c r="E44" s="73"/>
      <c r="F44" s="62"/>
      <c r="G44" s="57"/>
      <c r="H44" s="57"/>
      <c r="I44" s="57"/>
      <c r="J44" s="100"/>
      <c r="M44" s="105"/>
    </row>
    <row r="45" spans="1:13" ht="14.25" thickBot="1" thickTop="1">
      <c r="A45" s="37">
        <v>6</v>
      </c>
      <c r="B45" s="59" t="s">
        <v>56</v>
      </c>
      <c r="C45" s="52"/>
      <c r="D45" s="54"/>
      <c r="E45" s="73"/>
      <c r="F45" s="62"/>
      <c r="G45" s="57"/>
      <c r="H45" s="57"/>
      <c r="I45" s="57"/>
      <c r="J45" s="100"/>
      <c r="M45" s="105"/>
    </row>
    <row r="46" spans="1:13" ht="24.75" customHeight="1" thickBot="1" thickTop="1">
      <c r="A46" s="46" t="s">
        <v>26</v>
      </c>
      <c r="B46" s="63" t="s">
        <v>99</v>
      </c>
      <c r="C46" s="46" t="s">
        <v>65</v>
      </c>
      <c r="D46" s="48"/>
      <c r="E46" s="86"/>
      <c r="F46" s="61"/>
      <c r="G46" s="51"/>
      <c r="H46" s="51"/>
      <c r="I46" s="51"/>
      <c r="J46" s="98"/>
      <c r="M46" s="105"/>
    </row>
    <row r="47" spans="1:13" ht="27" customHeight="1" thickBot="1" thickTop="1">
      <c r="A47" s="46" t="s">
        <v>27</v>
      </c>
      <c r="B47" s="91" t="s">
        <v>105</v>
      </c>
      <c r="C47" s="46" t="s">
        <v>67</v>
      </c>
      <c r="D47" s="48"/>
      <c r="E47" s="86"/>
      <c r="F47" s="61"/>
      <c r="G47" s="51"/>
      <c r="H47" s="51"/>
      <c r="I47" s="51"/>
      <c r="J47" s="98"/>
      <c r="M47" s="105"/>
    </row>
    <row r="48" spans="1:13" ht="32.25" customHeight="1" thickBot="1" thickTop="1">
      <c r="A48" s="46" t="s">
        <v>37</v>
      </c>
      <c r="B48" s="68" t="s">
        <v>101</v>
      </c>
      <c r="C48" s="46" t="s">
        <v>67</v>
      </c>
      <c r="D48" s="48"/>
      <c r="E48" s="86"/>
      <c r="F48" s="61"/>
      <c r="G48" s="51"/>
      <c r="H48" s="51"/>
      <c r="I48" s="51"/>
      <c r="J48" s="98"/>
      <c r="M48" s="105"/>
    </row>
    <row r="49" spans="1:13" ht="42.75" customHeight="1" thickBot="1" thickTop="1">
      <c r="A49" s="46" t="s">
        <v>57</v>
      </c>
      <c r="B49" s="53" t="s">
        <v>87</v>
      </c>
      <c r="C49" s="52" t="s">
        <v>66</v>
      </c>
      <c r="D49" s="54"/>
      <c r="E49" s="86"/>
      <c r="F49" s="61"/>
      <c r="G49" s="51"/>
      <c r="H49" s="51"/>
      <c r="I49" s="51"/>
      <c r="J49" s="98"/>
      <c r="M49" s="105"/>
    </row>
    <row r="50" spans="1:13" ht="42.75" customHeight="1" thickBot="1" thickTop="1">
      <c r="A50" s="46" t="s">
        <v>58</v>
      </c>
      <c r="B50" s="68" t="s">
        <v>100</v>
      </c>
      <c r="C50" s="46" t="s">
        <v>67</v>
      </c>
      <c r="D50" s="48"/>
      <c r="E50" s="86"/>
      <c r="F50" s="61"/>
      <c r="G50" s="51"/>
      <c r="H50" s="51"/>
      <c r="I50" s="51"/>
      <c r="J50" s="98"/>
      <c r="M50" s="105"/>
    </row>
    <row r="51" spans="1:13" ht="14.25" thickBot="1" thickTop="1">
      <c r="A51" s="46"/>
      <c r="B51" s="37" t="s">
        <v>42</v>
      </c>
      <c r="C51" s="46"/>
      <c r="D51" s="48"/>
      <c r="E51" s="49"/>
      <c r="F51" s="50"/>
      <c r="G51" s="56"/>
      <c r="H51" s="56"/>
      <c r="I51" s="56">
        <f>SUM(I46:I50)</f>
        <v>0</v>
      </c>
      <c r="J51" s="99"/>
      <c r="M51" s="105"/>
    </row>
    <row r="52" spans="1:13" ht="14.25" thickBot="1" thickTop="1">
      <c r="A52" s="46"/>
      <c r="B52" s="81"/>
      <c r="C52" s="46"/>
      <c r="D52" s="48"/>
      <c r="E52" s="49"/>
      <c r="F52" s="50"/>
      <c r="G52" s="82"/>
      <c r="H52" s="82"/>
      <c r="I52" s="82"/>
      <c r="J52" s="100"/>
      <c r="M52" s="105"/>
    </row>
    <row r="53" spans="1:13" ht="14.25" thickBot="1" thickTop="1">
      <c r="A53" s="37">
        <v>7</v>
      </c>
      <c r="B53" s="59" t="s">
        <v>10</v>
      </c>
      <c r="C53" s="52"/>
      <c r="D53" s="54"/>
      <c r="E53" s="69"/>
      <c r="F53" s="70"/>
      <c r="G53" s="62"/>
      <c r="H53" s="62"/>
      <c r="I53" s="62"/>
      <c r="J53" s="100"/>
      <c r="M53" s="105"/>
    </row>
    <row r="54" spans="1:13" ht="31.5" customHeight="1" thickBot="1" thickTop="1">
      <c r="A54" s="46" t="s">
        <v>38</v>
      </c>
      <c r="B54" s="47" t="s">
        <v>75</v>
      </c>
      <c r="C54" s="46" t="s">
        <v>65</v>
      </c>
      <c r="D54" s="48">
        <f>D11</f>
        <v>344</v>
      </c>
      <c r="E54" s="86">
        <f>M54*F6*0.3</f>
        <v>1.9007189999999996</v>
      </c>
      <c r="F54" s="61">
        <f>M54*F6*0.7</f>
        <v>4.435010999999999</v>
      </c>
      <c r="G54" s="51"/>
      <c r="H54" s="51"/>
      <c r="I54" s="51">
        <f>TRUNC((E54+F54)*D54,2)</f>
        <v>2179.49</v>
      </c>
      <c r="J54" s="98"/>
      <c r="L54" s="26">
        <v>4.67</v>
      </c>
      <c r="M54" s="106">
        <v>5.1</v>
      </c>
    </row>
    <row r="55" spans="1:18" ht="15" thickBot="1" thickTop="1">
      <c r="A55" s="52" t="s">
        <v>39</v>
      </c>
      <c r="B55" s="58" t="s">
        <v>114</v>
      </c>
      <c r="C55" s="52" t="s">
        <v>65</v>
      </c>
      <c r="D55" s="54">
        <f>D11</f>
        <v>344</v>
      </c>
      <c r="E55" s="86">
        <f>M55*0.3*F6</f>
        <v>1.0137168</v>
      </c>
      <c r="F55" s="61">
        <f>M55*0.7*F6</f>
        <v>2.3653391999999998</v>
      </c>
      <c r="G55" s="51"/>
      <c r="H55" s="51"/>
      <c r="I55" s="51">
        <f>TRUNC((E55+F55)*D55,2)</f>
        <v>1162.39</v>
      </c>
      <c r="J55" s="54"/>
      <c r="K55" s="7"/>
      <c r="L55" s="107">
        <v>2.43</v>
      </c>
      <c r="M55" s="106">
        <v>2.72</v>
      </c>
      <c r="N55" s="7"/>
      <c r="O55" s="7"/>
      <c r="P55" s="7"/>
      <c r="Q55" s="7"/>
      <c r="R55" s="7"/>
    </row>
    <row r="56" spans="1:13" ht="14.25" thickBot="1" thickTop="1">
      <c r="A56" s="52"/>
      <c r="B56" s="37" t="s">
        <v>41</v>
      </c>
      <c r="C56" s="52"/>
      <c r="D56" s="54"/>
      <c r="E56" s="73"/>
      <c r="F56" s="62"/>
      <c r="G56" s="56"/>
      <c r="H56" s="56"/>
      <c r="I56" s="56">
        <f>SUM(I54:I55)</f>
        <v>3341.88</v>
      </c>
      <c r="J56" s="99"/>
      <c r="L56" s="26"/>
      <c r="M56" s="106"/>
    </row>
    <row r="57" spans="1:13" ht="14.25" thickBot="1" thickTop="1">
      <c r="A57" s="52"/>
      <c r="B57" s="37"/>
      <c r="C57" s="52"/>
      <c r="D57" s="54"/>
      <c r="E57" s="73"/>
      <c r="F57" s="62"/>
      <c r="G57" s="57"/>
      <c r="H57" s="57"/>
      <c r="I57" s="57"/>
      <c r="J57" s="100"/>
      <c r="L57" s="26"/>
      <c r="M57" s="106"/>
    </row>
    <row r="58" spans="1:13" ht="14.25" thickBot="1" thickTop="1">
      <c r="A58" s="46"/>
      <c r="B58" s="239" t="s">
        <v>104</v>
      </c>
      <c r="C58" s="239"/>
      <c r="D58" s="239"/>
      <c r="E58" s="83"/>
      <c r="F58" s="51"/>
      <c r="G58" s="82"/>
      <c r="H58" s="82"/>
      <c r="I58" s="82">
        <f>I56+I51+I43+I34+I24+I18+I13</f>
        <v>18828.11</v>
      </c>
      <c r="J58" s="101"/>
      <c r="L58" s="26"/>
      <c r="M58" s="106"/>
    </row>
    <row r="59" spans="1:13" ht="13.5" thickTop="1">
      <c r="A59" s="8"/>
      <c r="B59" s="25"/>
      <c r="C59" s="8"/>
      <c r="D59" s="8"/>
      <c r="E59" s="29"/>
      <c r="F59" s="32"/>
      <c r="G59" s="33"/>
      <c r="H59" s="33"/>
      <c r="I59" s="33"/>
      <c r="J59" s="26"/>
      <c r="M59" s="105"/>
    </row>
    <row r="60" spans="1:13" ht="12.75">
      <c r="A60" s="8"/>
      <c r="B60" s="9"/>
      <c r="C60" s="8"/>
      <c r="D60" s="8"/>
      <c r="E60" s="29"/>
      <c r="F60" s="32"/>
      <c r="G60" s="33"/>
      <c r="H60" s="33"/>
      <c r="I60" s="33"/>
      <c r="J60" s="26"/>
      <c r="M60" s="105"/>
    </row>
    <row r="61" spans="1:13" ht="12.75">
      <c r="A61" s="241" t="s">
        <v>131</v>
      </c>
      <c r="B61" s="241"/>
      <c r="C61" s="8"/>
      <c r="D61" s="8"/>
      <c r="E61" s="29"/>
      <c r="F61" s="32"/>
      <c r="G61" s="33"/>
      <c r="H61" s="33"/>
      <c r="I61" s="33"/>
      <c r="J61" s="26"/>
      <c r="M61" s="105"/>
    </row>
    <row r="62" spans="3:13" ht="12.75">
      <c r="C62" s="8"/>
      <c r="D62" s="8"/>
      <c r="E62" s="29"/>
      <c r="F62" s="32"/>
      <c r="G62" s="33"/>
      <c r="H62" s="33"/>
      <c r="I62" s="33"/>
      <c r="J62" s="26"/>
      <c r="M62" s="105"/>
    </row>
    <row r="63" spans="1:13" ht="12.75">
      <c r="A63" s="8"/>
      <c r="B63" s="9"/>
      <c r="C63" s="8"/>
      <c r="D63" s="8"/>
      <c r="E63" s="29"/>
      <c r="F63" s="32"/>
      <c r="G63" s="33"/>
      <c r="H63" s="33"/>
      <c r="I63" s="33"/>
      <c r="J63" s="26"/>
      <c r="M63" s="105"/>
    </row>
    <row r="64" spans="1:13" ht="12.75">
      <c r="A64" s="2"/>
      <c r="B64" s="3"/>
      <c r="C64" s="5"/>
      <c r="D64" s="171"/>
      <c r="E64" s="30"/>
      <c r="F64" s="30"/>
      <c r="G64" s="34"/>
      <c r="H64" s="28"/>
      <c r="I64" s="35"/>
      <c r="J64" s="26"/>
      <c r="M64" s="105"/>
    </row>
    <row r="65" spans="1:13" ht="12.75">
      <c r="A65" s="2"/>
      <c r="B65" s="3"/>
      <c r="C65" s="5"/>
      <c r="D65" s="171"/>
      <c r="E65" s="30"/>
      <c r="F65" s="30"/>
      <c r="G65" s="34"/>
      <c r="H65" s="28"/>
      <c r="I65" s="26"/>
      <c r="J65" s="26"/>
      <c r="M65" s="105"/>
    </row>
    <row r="66" spans="1:13" ht="12.75">
      <c r="A66" s="3"/>
      <c r="B66" s="3"/>
      <c r="C66" s="5"/>
      <c r="D66" s="171"/>
      <c r="E66" s="31"/>
      <c r="F66" s="31"/>
      <c r="G66" s="31"/>
      <c r="H66" s="31"/>
      <c r="I66" s="26"/>
      <c r="J66" s="26"/>
      <c r="M66" s="105"/>
    </row>
    <row r="67" spans="1:13" ht="12.75">
      <c r="A67" s="3"/>
      <c r="B67" s="22" t="s">
        <v>107</v>
      </c>
      <c r="C67" s="5"/>
      <c r="D67" s="171"/>
      <c r="E67" s="240" t="s">
        <v>32</v>
      </c>
      <c r="F67" s="240"/>
      <c r="G67" s="240"/>
      <c r="H67" s="240"/>
      <c r="I67" s="240"/>
      <c r="J67" s="26"/>
      <c r="M67" s="105"/>
    </row>
    <row r="68" spans="1:13" ht="12.75">
      <c r="A68" s="3"/>
      <c r="B68" s="16" t="s">
        <v>23</v>
      </c>
      <c r="C68" s="5"/>
      <c r="D68" s="171"/>
      <c r="E68" s="238" t="s">
        <v>33</v>
      </c>
      <c r="F68" s="238"/>
      <c r="G68" s="238"/>
      <c r="H68" s="238"/>
      <c r="I68" s="238"/>
      <c r="J68" s="26"/>
      <c r="M68" s="105"/>
    </row>
    <row r="69" ht="12.75">
      <c r="M69" s="105"/>
    </row>
    <row r="70" ht="12.75">
      <c r="M70" s="105"/>
    </row>
    <row r="71" ht="12.75">
      <c r="M71" s="105"/>
    </row>
    <row r="72" ht="12.75">
      <c r="M72" s="105"/>
    </row>
    <row r="73" ht="12.75">
      <c r="M73" s="105"/>
    </row>
    <row r="74" ht="12.75">
      <c r="M74" s="105"/>
    </row>
    <row r="75" ht="12.75">
      <c r="M75" s="105"/>
    </row>
    <row r="76" ht="12.75">
      <c r="M76" s="105"/>
    </row>
    <row r="77" ht="12.75">
      <c r="M77" s="105"/>
    </row>
    <row r="78" ht="12.75">
      <c r="M78" s="105"/>
    </row>
    <row r="79" ht="12.75">
      <c r="M79" s="105"/>
    </row>
    <row r="80" ht="12.75">
      <c r="M80" s="105"/>
    </row>
    <row r="81" ht="12.75">
      <c r="M81" s="105"/>
    </row>
    <row r="82" ht="12.75">
      <c r="M82" s="105"/>
    </row>
  </sheetData>
  <sheetProtection/>
  <mergeCells count="20">
    <mergeCell ref="E7:F7"/>
    <mergeCell ref="G7:H7"/>
    <mergeCell ref="I7:I9"/>
    <mergeCell ref="J7:J9"/>
    <mergeCell ref="B58:D58"/>
    <mergeCell ref="A61:B61"/>
    <mergeCell ref="E67:I67"/>
    <mergeCell ref="E68:I68"/>
    <mergeCell ref="F5:G5"/>
    <mergeCell ref="H5:J5"/>
    <mergeCell ref="A7:A9"/>
    <mergeCell ref="B7:B9"/>
    <mergeCell ref="C7:C9"/>
    <mergeCell ref="D7:D9"/>
    <mergeCell ref="A1:J1"/>
    <mergeCell ref="B2:J2"/>
    <mergeCell ref="B3:J3"/>
    <mergeCell ref="B4:E4"/>
    <mergeCell ref="F4:G4"/>
    <mergeCell ref="H4:J4"/>
  </mergeCells>
  <printOptions/>
  <pageMargins left="0.787401575" right="0.787401575" top="0.984251969" bottom="0.984251969" header="0.492125985" footer="0.492125985"/>
  <pageSetup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9"/>
  <sheetViews>
    <sheetView showZeros="0" tabSelected="1" zoomScale="115" zoomScaleNormal="115" zoomScalePageLayoutView="0" workbookViewId="0" topLeftCell="A1">
      <selection activeCell="T12" sqref="T12"/>
    </sheetView>
  </sheetViews>
  <sheetFormatPr defaultColWidth="9.140625" defaultRowHeight="12.75"/>
  <cols>
    <col min="1" max="1" width="5.28125" style="0" customWidth="1"/>
    <col min="2" max="2" width="44.57421875" style="0" customWidth="1"/>
    <col min="3" max="3" width="5.140625" style="0" customWidth="1"/>
    <col min="4" max="4" width="7.8515625" style="26" customWidth="1"/>
    <col min="5" max="5" width="7.7109375" style="26" customWidth="1"/>
    <col min="6" max="6" width="10.140625" style="26" customWidth="1"/>
    <col min="7" max="9" width="9.7109375" style="26" customWidth="1"/>
    <col min="10" max="10" width="9.57421875" style="26" bestFit="1" customWidth="1"/>
    <col min="11" max="11" width="7.7109375" style="0" hidden="1" customWidth="1"/>
    <col min="12" max="12" width="13.7109375" style="0" hidden="1" customWidth="1"/>
    <col min="13" max="13" width="0" style="0" hidden="1" customWidth="1"/>
    <col min="14" max="14" width="9.57421875" style="0" hidden="1" customWidth="1"/>
    <col min="15" max="15" width="0" style="0" hidden="1" customWidth="1"/>
    <col min="16" max="16" width="11.57421875" style="0" hidden="1" customWidth="1"/>
    <col min="17" max="18" width="0" style="0" hidden="1" customWidth="1"/>
    <col min="21" max="21" width="10.140625" style="0" hidden="1" customWidth="1"/>
  </cols>
  <sheetData>
    <row r="1" spans="1:16" ht="16.5" thickBot="1" thickTop="1">
      <c r="A1" s="245" t="s">
        <v>19</v>
      </c>
      <c r="B1" s="246"/>
      <c r="C1" s="246"/>
      <c r="D1" s="246"/>
      <c r="E1" s="246"/>
      <c r="F1" s="246"/>
      <c r="G1" s="246"/>
      <c r="H1" s="246"/>
      <c r="I1" s="246"/>
      <c r="J1" s="247"/>
      <c r="K1" s="7"/>
      <c r="L1" s="7"/>
      <c r="M1" s="102"/>
      <c r="N1" s="102"/>
      <c r="O1" s="102"/>
      <c r="P1" s="102"/>
    </row>
    <row r="2" spans="1:16" ht="13.5" thickTop="1">
      <c r="A2" s="19"/>
      <c r="B2" s="248" t="s">
        <v>62</v>
      </c>
      <c r="C2" s="248"/>
      <c r="D2" s="248"/>
      <c r="E2" s="248"/>
      <c r="F2" s="248"/>
      <c r="G2" s="248"/>
      <c r="H2" s="248"/>
      <c r="I2" s="248"/>
      <c r="J2" s="249"/>
      <c r="K2" s="7"/>
      <c r="L2" s="7"/>
      <c r="M2" s="102"/>
      <c r="N2" s="102"/>
      <c r="O2" s="102"/>
      <c r="P2" s="102"/>
    </row>
    <row r="3" spans="1:16" ht="13.5" thickBot="1">
      <c r="A3" s="18"/>
      <c r="B3" s="250" t="s">
        <v>159</v>
      </c>
      <c r="C3" s="250"/>
      <c r="D3" s="250"/>
      <c r="E3" s="250"/>
      <c r="F3" s="250"/>
      <c r="G3" s="250"/>
      <c r="H3" s="250"/>
      <c r="I3" s="250"/>
      <c r="J3" s="251"/>
      <c r="K3" s="7"/>
      <c r="L3" s="7"/>
      <c r="M3" s="102"/>
      <c r="N3" s="102"/>
      <c r="O3" s="102"/>
      <c r="P3" s="102"/>
    </row>
    <row r="4" spans="1:17" ht="37.5" customHeight="1" thickTop="1">
      <c r="A4" s="19"/>
      <c r="B4" s="313" t="s">
        <v>161</v>
      </c>
      <c r="C4" s="313"/>
      <c r="D4" s="313"/>
      <c r="E4" s="314"/>
      <c r="F4" s="268" t="s">
        <v>160</v>
      </c>
      <c r="G4" s="269"/>
      <c r="H4" s="270" t="s">
        <v>49</v>
      </c>
      <c r="I4" s="271"/>
      <c r="J4" s="272"/>
      <c r="K4" s="7"/>
      <c r="L4" s="7">
        <v>1.2397</v>
      </c>
      <c r="M4" s="102"/>
      <c r="N4" s="102">
        <v>1.3025</v>
      </c>
      <c r="O4" s="102"/>
      <c r="P4" s="102"/>
      <c r="Q4" s="102"/>
    </row>
    <row r="5" spans="1:17" ht="13.5" thickBot="1">
      <c r="A5" s="20"/>
      <c r="B5" s="21" t="s">
        <v>63</v>
      </c>
      <c r="C5" s="21"/>
      <c r="D5" s="163"/>
      <c r="E5" s="163"/>
      <c r="F5" s="226"/>
      <c r="G5" s="227"/>
      <c r="H5" s="226"/>
      <c r="I5" s="228"/>
      <c r="J5" s="227"/>
      <c r="K5" s="7"/>
      <c r="L5" s="7"/>
      <c r="M5" s="102"/>
      <c r="N5" s="102"/>
      <c r="O5" s="102"/>
      <c r="P5" s="102"/>
      <c r="Q5" s="102"/>
    </row>
    <row r="6" spans="1:17" ht="14.25" thickBot="1" thickTop="1">
      <c r="A6" s="40"/>
      <c r="B6" s="164"/>
      <c r="C6" s="21"/>
      <c r="D6" s="163"/>
      <c r="E6" s="163" t="s">
        <v>112</v>
      </c>
      <c r="F6" s="163">
        <v>1.2423</v>
      </c>
      <c r="G6" s="163"/>
      <c r="H6" s="163"/>
      <c r="I6" s="163"/>
      <c r="J6" s="165"/>
      <c r="K6" s="7"/>
      <c r="L6" s="166" t="s">
        <v>71</v>
      </c>
      <c r="M6" s="103" t="s">
        <v>72</v>
      </c>
      <c r="N6" s="102"/>
      <c r="O6" s="102"/>
      <c r="P6" s="102"/>
      <c r="Q6" s="102"/>
    </row>
    <row r="7" spans="1:17" ht="14.25" thickBot="1" thickTop="1">
      <c r="A7" s="242" t="s">
        <v>0</v>
      </c>
      <c r="B7" s="232" t="s">
        <v>68</v>
      </c>
      <c r="C7" s="232" t="s">
        <v>4</v>
      </c>
      <c r="D7" s="232" t="s">
        <v>1</v>
      </c>
      <c r="E7" s="229" t="s">
        <v>81</v>
      </c>
      <c r="F7" s="230"/>
      <c r="G7" s="231" t="s">
        <v>80</v>
      </c>
      <c r="H7" s="232"/>
      <c r="I7" s="233" t="s">
        <v>84</v>
      </c>
      <c r="J7" s="233" t="s">
        <v>83</v>
      </c>
      <c r="K7" s="7"/>
      <c r="L7" s="7"/>
      <c r="M7" s="102"/>
      <c r="N7" s="102"/>
      <c r="O7" s="102"/>
      <c r="P7" s="102"/>
      <c r="Q7" s="102"/>
    </row>
    <row r="8" spans="1:17" ht="14.25" thickBot="1" thickTop="1">
      <c r="A8" s="243"/>
      <c r="B8" s="236"/>
      <c r="C8" s="236"/>
      <c r="D8" s="236"/>
      <c r="E8" s="37" t="s">
        <v>82</v>
      </c>
      <c r="F8" s="37" t="s">
        <v>82</v>
      </c>
      <c r="G8" s="37" t="s">
        <v>82</v>
      </c>
      <c r="H8" s="37" t="s">
        <v>82</v>
      </c>
      <c r="I8" s="234"/>
      <c r="J8" s="234"/>
      <c r="K8" s="7"/>
      <c r="L8" s="7"/>
      <c r="M8" s="102"/>
      <c r="N8" s="102"/>
      <c r="O8" s="102"/>
      <c r="P8" s="102"/>
      <c r="Q8" s="102"/>
    </row>
    <row r="9" spans="1:17" ht="25.5" thickBot="1" thickTop="1">
      <c r="A9" s="244"/>
      <c r="B9" s="237"/>
      <c r="C9" s="237"/>
      <c r="D9" s="237"/>
      <c r="E9" s="38" t="s">
        <v>35</v>
      </c>
      <c r="F9" s="39" t="s">
        <v>15</v>
      </c>
      <c r="G9" s="36" t="s">
        <v>24</v>
      </c>
      <c r="H9" s="36" t="s">
        <v>15</v>
      </c>
      <c r="I9" s="235"/>
      <c r="J9" s="235"/>
      <c r="K9" s="167"/>
      <c r="L9" s="168"/>
      <c r="M9" s="102"/>
      <c r="N9" s="104"/>
      <c r="O9" s="102"/>
      <c r="P9" s="102"/>
      <c r="Q9" s="102"/>
    </row>
    <row r="10" spans="1:17" ht="14.25" thickBot="1" thickTop="1">
      <c r="A10" s="24" t="s">
        <v>40</v>
      </c>
      <c r="B10" s="42" t="s">
        <v>5</v>
      </c>
      <c r="C10" s="43"/>
      <c r="D10" s="43"/>
      <c r="E10" s="44"/>
      <c r="F10" s="44"/>
      <c r="G10" s="44"/>
      <c r="H10" s="44"/>
      <c r="I10" s="45"/>
      <c r="J10" s="169"/>
      <c r="K10" s="7"/>
      <c r="L10" s="7"/>
      <c r="M10" s="102"/>
      <c r="N10" s="102"/>
      <c r="O10" s="102"/>
      <c r="P10" s="102"/>
      <c r="Q10" s="102"/>
    </row>
    <row r="11" spans="1:17" ht="25.5" thickBot="1" thickTop="1">
      <c r="A11" s="46" t="s">
        <v>6</v>
      </c>
      <c r="B11" s="47" t="s">
        <v>64</v>
      </c>
      <c r="C11" s="46" t="s">
        <v>65</v>
      </c>
      <c r="D11" s="48">
        <f>'ADOLFO ULZEFER 01'!D11+'SA SO TRECHO 2'!D11+'ORÇ ANTONIO TRECHO 03'!D11+'SA TRECHO 4'!D11+'TRECHO 05'!D11+'TRECHO 06'!D11</f>
        <v>4483.8</v>
      </c>
      <c r="E11" s="86">
        <v>0.459646</v>
      </c>
      <c r="F11" s="51"/>
      <c r="G11" s="51"/>
      <c r="H11" s="51"/>
      <c r="I11" s="51">
        <f>TRUNC(E11*D11,2)</f>
        <v>2060.96</v>
      </c>
      <c r="J11" s="170"/>
      <c r="K11" s="7"/>
      <c r="L11" s="107">
        <v>0.33</v>
      </c>
      <c r="M11" s="106">
        <v>0.37</v>
      </c>
      <c r="Q11" s="102"/>
    </row>
    <row r="12" spans="1:17" ht="25.5" customHeight="1" thickBot="1" thickTop="1">
      <c r="A12" s="52" t="s">
        <v>2</v>
      </c>
      <c r="B12" s="53" t="s">
        <v>89</v>
      </c>
      <c r="C12" s="52" t="s">
        <v>65</v>
      </c>
      <c r="D12" s="54">
        <v>2</v>
      </c>
      <c r="E12" s="86">
        <f>M12*F6*0.3</f>
        <v>140.0978979</v>
      </c>
      <c r="F12" s="61">
        <f>M12*F6*0.7</f>
        <v>326.8950951</v>
      </c>
      <c r="G12" s="51"/>
      <c r="H12" s="51"/>
      <c r="I12" s="51">
        <f>TRUNC((E12+F12)*D12,2)</f>
        <v>933.98</v>
      </c>
      <c r="J12" s="170"/>
      <c r="K12" s="7"/>
      <c r="L12" s="181">
        <v>370.19</v>
      </c>
      <c r="M12" s="180">
        <v>375.91</v>
      </c>
      <c r="Q12" s="102"/>
    </row>
    <row r="13" spans="1:17" ht="14.25" thickBot="1" thickTop="1">
      <c r="A13" s="52"/>
      <c r="B13" s="37" t="s">
        <v>43</v>
      </c>
      <c r="C13" s="52"/>
      <c r="D13" s="54"/>
      <c r="E13" s="87"/>
      <c r="F13" s="61"/>
      <c r="G13" s="56"/>
      <c r="H13" s="56"/>
      <c r="I13" s="57">
        <f>SUM(I11:I12)</f>
        <v>2994.94</v>
      </c>
      <c r="J13" s="57"/>
      <c r="K13" s="7"/>
      <c r="L13" s="107"/>
      <c r="M13" s="106"/>
      <c r="Q13" s="102"/>
    </row>
    <row r="14" spans="1:17" ht="14.25" thickBot="1" thickTop="1">
      <c r="A14" s="52"/>
      <c r="B14" s="58"/>
      <c r="C14" s="52"/>
      <c r="D14" s="54"/>
      <c r="E14" s="87"/>
      <c r="F14" s="61"/>
      <c r="G14" s="56"/>
      <c r="H14" s="56"/>
      <c r="I14" s="57"/>
      <c r="J14" s="170"/>
      <c r="K14" s="7"/>
      <c r="L14" s="107"/>
      <c r="M14" s="106"/>
      <c r="Q14" s="102"/>
    </row>
    <row r="15" spans="1:17" ht="14.25" thickBot="1" thickTop="1">
      <c r="A15" s="37" t="s">
        <v>7</v>
      </c>
      <c r="B15" s="59" t="s">
        <v>8</v>
      </c>
      <c r="C15" s="52"/>
      <c r="D15" s="54"/>
      <c r="E15" s="87"/>
      <c r="F15" s="61"/>
      <c r="G15" s="61"/>
      <c r="H15" s="61"/>
      <c r="I15" s="62"/>
      <c r="J15" s="170"/>
      <c r="K15" s="7"/>
      <c r="L15" s="107"/>
      <c r="M15" s="106"/>
      <c r="Q15" s="102"/>
    </row>
    <row r="16" spans="1:17" ht="14.25" thickBot="1" thickTop="1">
      <c r="A16" s="46" t="s">
        <v>11</v>
      </c>
      <c r="B16" s="63" t="s">
        <v>120</v>
      </c>
      <c r="C16" s="46" t="s">
        <v>29</v>
      </c>
      <c r="D16" s="48">
        <f>D11</f>
        <v>4483.8</v>
      </c>
      <c r="E16" s="86">
        <f>M16*F6*0.3</f>
        <v>0.5627618999999999</v>
      </c>
      <c r="F16" s="61">
        <f>M16*F6*0.7</f>
        <v>1.3131110999999998</v>
      </c>
      <c r="G16" s="51"/>
      <c r="H16" s="51"/>
      <c r="I16" s="51">
        <f>TRUNC((E16+F16)*D16,2)</f>
        <v>8411.03</v>
      </c>
      <c r="J16" s="54"/>
      <c r="K16" s="7"/>
      <c r="L16" s="107">
        <v>1.41</v>
      </c>
      <c r="M16" s="106">
        <v>1.51</v>
      </c>
      <c r="Q16" s="102"/>
    </row>
    <row r="17" spans="1:21" ht="41.25" customHeight="1" thickBot="1" thickTop="1">
      <c r="A17" s="52" t="s">
        <v>12</v>
      </c>
      <c r="B17" s="65" t="s">
        <v>106</v>
      </c>
      <c r="C17" s="52" t="s">
        <v>66</v>
      </c>
      <c r="D17" s="54">
        <f>D11*0.15</f>
        <v>672.57</v>
      </c>
      <c r="E17" s="86">
        <v>10.52735</v>
      </c>
      <c r="F17" s="61">
        <v>24.58</v>
      </c>
      <c r="G17" s="51"/>
      <c r="H17" s="51"/>
      <c r="I17" s="51">
        <f>TRUNC((E17+F17)*D17,2)</f>
        <v>23612.15</v>
      </c>
      <c r="J17" s="54"/>
      <c r="K17" s="7"/>
      <c r="L17" s="107">
        <v>28.26</v>
      </c>
      <c r="M17" s="106">
        <v>28.26</v>
      </c>
      <c r="N17" s="108"/>
      <c r="O17" s="108"/>
      <c r="P17" s="108"/>
      <c r="Q17" s="102"/>
      <c r="U17" s="92">
        <v>2994.94</v>
      </c>
    </row>
    <row r="18" spans="1:21" ht="14.25" thickBot="1" thickTop="1">
      <c r="A18" s="52"/>
      <c r="B18" s="37" t="s">
        <v>44</v>
      </c>
      <c r="C18" s="52"/>
      <c r="D18" s="54"/>
      <c r="E18" s="88"/>
      <c r="F18" s="88"/>
      <c r="G18" s="56"/>
      <c r="H18" s="56"/>
      <c r="I18" s="57">
        <f>SUM(I16:I17)</f>
        <v>32023.18</v>
      </c>
      <c r="J18" s="57"/>
      <c r="K18" s="7"/>
      <c r="L18" s="107"/>
      <c r="M18" s="106"/>
      <c r="Q18" s="102"/>
      <c r="U18" s="92">
        <v>32023.18</v>
      </c>
    </row>
    <row r="19" spans="1:21" ht="14.25" thickBot="1" thickTop="1">
      <c r="A19" s="52"/>
      <c r="B19" s="58"/>
      <c r="C19" s="52"/>
      <c r="D19" s="54"/>
      <c r="E19" s="88"/>
      <c r="F19" s="88"/>
      <c r="G19" s="66"/>
      <c r="H19" s="66"/>
      <c r="I19" s="67"/>
      <c r="J19" s="170"/>
      <c r="K19" s="7"/>
      <c r="L19" s="7"/>
      <c r="M19" s="105"/>
      <c r="Q19" s="102"/>
      <c r="U19" s="92">
        <v>180894.85</v>
      </c>
    </row>
    <row r="20" spans="1:21" ht="14.25" thickBot="1" thickTop="1">
      <c r="A20" s="37" t="s">
        <v>17</v>
      </c>
      <c r="B20" s="59" t="s">
        <v>9</v>
      </c>
      <c r="C20" s="52"/>
      <c r="D20" s="54"/>
      <c r="E20" s="87"/>
      <c r="F20" s="61"/>
      <c r="G20" s="61"/>
      <c r="H20" s="61"/>
      <c r="I20" s="62"/>
      <c r="J20" s="170"/>
      <c r="K20" s="7"/>
      <c r="L20" s="7"/>
      <c r="M20" s="105"/>
      <c r="Q20" s="102"/>
      <c r="U20" s="92">
        <v>40602.8</v>
      </c>
    </row>
    <row r="21" spans="1:21" ht="25.5" thickBot="1" thickTop="1">
      <c r="A21" s="52" t="s">
        <v>3</v>
      </c>
      <c r="B21" s="68" t="s">
        <v>85</v>
      </c>
      <c r="C21" s="52" t="s">
        <v>65</v>
      </c>
      <c r="D21" s="54">
        <f>D11</f>
        <v>4483.8</v>
      </c>
      <c r="E21" s="87">
        <v>5.33</v>
      </c>
      <c r="F21" s="61">
        <v>17.77</v>
      </c>
      <c r="G21" s="51"/>
      <c r="H21" s="51"/>
      <c r="I21" s="51">
        <f>TRUNC((E21+F21)*D21,2)</f>
        <v>103575.78</v>
      </c>
      <c r="J21" s="54"/>
      <c r="K21" s="7"/>
      <c r="L21" s="7"/>
      <c r="M21" s="105"/>
      <c r="Q21" s="102"/>
      <c r="U21" s="92">
        <v>5241.58</v>
      </c>
    </row>
    <row r="22" spans="1:21" ht="25.5" thickBot="1" thickTop="1">
      <c r="A22" s="52" t="s">
        <v>13</v>
      </c>
      <c r="B22" s="68" t="s">
        <v>86</v>
      </c>
      <c r="C22" s="52" t="s">
        <v>66</v>
      </c>
      <c r="D22" s="54">
        <f>D11*0.02</f>
        <v>89.676</v>
      </c>
      <c r="E22" s="73">
        <v>16.72</v>
      </c>
      <c r="F22" s="62">
        <v>95.97</v>
      </c>
      <c r="G22" s="51"/>
      <c r="H22" s="51"/>
      <c r="I22" s="51">
        <f>TRUNC((E22+F22)*D22,2)</f>
        <v>10105.58</v>
      </c>
      <c r="J22" s="54"/>
      <c r="K22" s="7"/>
      <c r="L22" s="7"/>
      <c r="M22" s="105"/>
      <c r="Q22" s="102">
        <v>10.53</v>
      </c>
      <c r="U22" s="92">
        <v>43559.1</v>
      </c>
    </row>
    <row r="23" spans="1:21" ht="62.25" customHeight="1" thickBot="1" thickTop="1">
      <c r="A23" s="52" t="s">
        <v>14</v>
      </c>
      <c r="B23" s="65" t="s">
        <v>108</v>
      </c>
      <c r="C23" s="52" t="s">
        <v>20</v>
      </c>
      <c r="D23" s="48">
        <f>'ADOLFO ULZEFER 01'!D23+'SA SO TRECHO 2'!D23+'ORÇ ANTONIO TRECHO 03'!D23+'SA TRECHO 4'!D23+'TRECHO 05'!D23+'TRECHO 06'!D23</f>
        <v>1393</v>
      </c>
      <c r="E23" s="86">
        <v>14.47089017</v>
      </c>
      <c r="F23" s="61">
        <v>33.78</v>
      </c>
      <c r="G23" s="51"/>
      <c r="H23" s="51"/>
      <c r="I23" s="51">
        <f>TRUNC((E23+F23)*D23,2)</f>
        <v>67213.49</v>
      </c>
      <c r="J23" s="54"/>
      <c r="K23" s="7"/>
      <c r="L23" s="107">
        <v>37.26</v>
      </c>
      <c r="M23" s="106">
        <v>38.84</v>
      </c>
      <c r="Q23" s="102"/>
      <c r="U23" s="92">
        <f>SUM(U17:U22)</f>
        <v>305316.45</v>
      </c>
    </row>
    <row r="24" spans="1:21" ht="14.25" thickBot="1" thickTop="1">
      <c r="A24" s="52"/>
      <c r="B24" s="37" t="s">
        <v>45</v>
      </c>
      <c r="C24" s="52"/>
      <c r="D24" s="54"/>
      <c r="E24" s="73"/>
      <c r="F24" s="62"/>
      <c r="G24" s="56"/>
      <c r="H24" s="56"/>
      <c r="I24" s="56">
        <f>SUM(I21:I23)</f>
        <v>180894.85</v>
      </c>
      <c r="J24" s="56"/>
      <c r="K24" s="7"/>
      <c r="L24" s="7"/>
      <c r="M24" s="105"/>
      <c r="Q24" s="102"/>
      <c r="U24" s="92"/>
    </row>
    <row r="25" spans="1:17" ht="14.25" thickBot="1" thickTop="1">
      <c r="A25" s="52"/>
      <c r="B25" s="58"/>
      <c r="C25" s="52"/>
      <c r="D25" s="54"/>
      <c r="E25" s="73"/>
      <c r="F25" s="62"/>
      <c r="G25" s="57"/>
      <c r="H25" s="57"/>
      <c r="I25" s="57"/>
      <c r="J25" s="52"/>
      <c r="K25" s="7"/>
      <c r="L25" s="7"/>
      <c r="M25" s="105"/>
      <c r="Q25" s="102"/>
    </row>
    <row r="26" spans="1:17" ht="14.25" thickBot="1" thickTop="1">
      <c r="A26" s="37" t="s">
        <v>18</v>
      </c>
      <c r="B26" s="59" t="s">
        <v>25</v>
      </c>
      <c r="C26" s="52"/>
      <c r="D26" s="54"/>
      <c r="E26" s="73"/>
      <c r="F26" s="62"/>
      <c r="G26" s="62"/>
      <c r="H26" s="62"/>
      <c r="I26" s="62"/>
      <c r="J26" s="52"/>
      <c r="K26" s="7"/>
      <c r="L26" s="7"/>
      <c r="M26" s="105"/>
      <c r="Q26" s="102"/>
    </row>
    <row r="27" spans="1:17" ht="14.25" customHeight="1" thickBot="1" thickTop="1">
      <c r="A27" s="52" t="s">
        <v>76</v>
      </c>
      <c r="B27" s="77" t="s">
        <v>73</v>
      </c>
      <c r="C27" s="52" t="s">
        <v>20</v>
      </c>
      <c r="D27" s="48">
        <f>'ADOLFO ULZEFER 01'!D27+'SA SO TRECHO 2'!D27+'ORÇ ANTONIO TRECHO 03'!D27+'SA TRECHO 4'!D27+'TRECHO 05'!D27</f>
        <v>151</v>
      </c>
      <c r="E27" s="86">
        <f>M27*F$6*0.3</f>
        <v>1.2224232</v>
      </c>
      <c r="F27" s="61">
        <f>M27*F$6*0.7</f>
        <v>2.8523207999999998</v>
      </c>
      <c r="G27" s="51"/>
      <c r="H27" s="51"/>
      <c r="I27" s="51">
        <f>TRUNC((E27+F27)*D27,2)</f>
        <v>615.28</v>
      </c>
      <c r="J27" s="54"/>
      <c r="K27" s="151"/>
      <c r="L27" s="107">
        <v>3.02</v>
      </c>
      <c r="M27" s="106">
        <v>3.28</v>
      </c>
      <c r="Q27" s="102"/>
    </row>
    <row r="28" spans="1:17" ht="25.5" customHeight="1" thickBot="1" thickTop="1">
      <c r="A28" s="52" t="s">
        <v>34</v>
      </c>
      <c r="B28" s="78" t="s">
        <v>69</v>
      </c>
      <c r="C28" s="52" t="s">
        <v>20</v>
      </c>
      <c r="D28" s="48">
        <f>'ADOLFO ULZEFER 01'!D28+'SA SO TRECHO 2'!D28+'ORÇ ANTONIO TRECHO 03'!D28+'SA TRECHO 4'!D28+'TRECHO 05'!D28</f>
        <v>21</v>
      </c>
      <c r="E28" s="86">
        <f>M28*F$6*0.3</f>
        <v>36.9932094</v>
      </c>
      <c r="F28" s="61">
        <f>M28*F$6*0.7</f>
        <v>86.31748859999999</v>
      </c>
      <c r="G28" s="51"/>
      <c r="H28" s="51"/>
      <c r="I28" s="51">
        <f>TRUNC((E28+F28)*D28,2)</f>
        <v>2589.52</v>
      </c>
      <c r="J28" s="54"/>
      <c r="K28" s="151"/>
      <c r="L28" s="107">
        <v>96.38</v>
      </c>
      <c r="M28" s="106">
        <v>99.26</v>
      </c>
      <c r="Q28" s="102"/>
    </row>
    <row r="29" spans="1:17" ht="27.75" customHeight="1" thickBot="1" thickTop="1">
      <c r="A29" s="52" t="s">
        <v>36</v>
      </c>
      <c r="B29" s="78" t="s">
        <v>70</v>
      </c>
      <c r="C29" s="52" t="s">
        <v>20</v>
      </c>
      <c r="D29" s="48">
        <f>'ADOLFO ULZEFER 01'!D29+'SA SO TRECHO 2'!D29+'ORÇ ANTONIO TRECHO 03'!D29+'SA TRECHO 4'!D29+'TRECHO 05'!D29</f>
        <v>130</v>
      </c>
      <c r="E29" s="86">
        <f>M29*F$6*0.3</f>
        <v>64.3747437</v>
      </c>
      <c r="F29" s="61">
        <f>M29*F$6*0.7</f>
        <v>150.20773529999997</v>
      </c>
      <c r="G29" s="51"/>
      <c r="H29" s="51"/>
      <c r="I29" s="51">
        <f>TRUNC((E29+F29)*D29,2)</f>
        <v>27895.72</v>
      </c>
      <c r="J29" s="54"/>
      <c r="K29" s="151"/>
      <c r="L29" s="107">
        <v>167.78</v>
      </c>
      <c r="M29" s="106">
        <v>172.73</v>
      </c>
      <c r="Q29" s="102"/>
    </row>
    <row r="30" spans="1:17" ht="26.25" customHeight="1" thickBot="1" thickTop="1">
      <c r="A30" s="52" t="s">
        <v>77</v>
      </c>
      <c r="B30" s="78" t="s">
        <v>74</v>
      </c>
      <c r="C30" s="52" t="s">
        <v>20</v>
      </c>
      <c r="D30" s="48">
        <f>'ADOLFO ULZEFER 01'!D30+'SA SO TRECHO 2'!D30+'ORÇ ANTONIO TRECHO 03'!D30+'SA TRECHO 4'!D30+'TRECHO 05'!D30</f>
        <v>0</v>
      </c>
      <c r="E30" s="86"/>
      <c r="F30" s="61"/>
      <c r="G30" s="51"/>
      <c r="H30" s="51"/>
      <c r="I30" s="51"/>
      <c r="J30" s="54"/>
      <c r="K30" s="151"/>
      <c r="L30" s="107">
        <v>251.55</v>
      </c>
      <c r="M30" s="106">
        <v>258.05</v>
      </c>
      <c r="Q30" s="102"/>
    </row>
    <row r="31" spans="1:17" ht="30.75" customHeight="1" thickBot="1" thickTop="1">
      <c r="A31" s="46" t="s">
        <v>78</v>
      </c>
      <c r="B31" s="79" t="s">
        <v>87</v>
      </c>
      <c r="C31" s="52" t="s">
        <v>66</v>
      </c>
      <c r="D31" s="48">
        <f>'ADOLFO ULZEFER 01'!D31+'SA SO TRECHO 2'!D31+'ORÇ ANTONIO TRECHO 03'!D31+'SA TRECHO 4'!D31+'TRECHO 05'!D31</f>
        <v>0.74</v>
      </c>
      <c r="E31" s="73">
        <v>16.72</v>
      </c>
      <c r="F31" s="62">
        <v>95.97</v>
      </c>
      <c r="G31" s="51"/>
      <c r="H31" s="51"/>
      <c r="I31" s="51">
        <f>TRUNC((E31+F31)*D31,2)</f>
        <v>83.39</v>
      </c>
      <c r="J31" s="54"/>
      <c r="K31" s="151"/>
      <c r="L31" s="107"/>
      <c r="M31" s="106"/>
      <c r="Q31" s="102"/>
    </row>
    <row r="32" spans="1:17" ht="29.25" customHeight="1" thickBot="1" thickTop="1">
      <c r="A32" s="52" t="s">
        <v>79</v>
      </c>
      <c r="B32" s="65" t="s">
        <v>110</v>
      </c>
      <c r="C32" s="52" t="s">
        <v>66</v>
      </c>
      <c r="D32" s="48">
        <f>'ADOLFO ULZEFER 01'!D32+'SA SO TRECHO 2'!D32+'ORÇ ANTONIO TRECHO 03'!D32+'SA TRECHO 4'!D32+'TRECHO 05'!D32</f>
        <v>1.89</v>
      </c>
      <c r="E32" s="86">
        <f>M32*F$6*0.3</f>
        <v>40.1498937</v>
      </c>
      <c r="F32" s="61">
        <f>M32*F$6*0.7</f>
        <v>93.68308529999999</v>
      </c>
      <c r="G32" s="51"/>
      <c r="H32" s="51"/>
      <c r="I32" s="51">
        <f>TRUNC((E32+F32)*D32,2)</f>
        <v>252.94</v>
      </c>
      <c r="J32" s="54"/>
      <c r="K32" s="151"/>
      <c r="L32" s="107">
        <v>96.32</v>
      </c>
      <c r="M32" s="106">
        <v>107.73</v>
      </c>
      <c r="Q32" s="102"/>
    </row>
    <row r="33" spans="1:19" ht="93" customHeight="1" thickBot="1" thickTop="1">
      <c r="A33" s="52" t="s">
        <v>102</v>
      </c>
      <c r="B33" s="95" t="s">
        <v>109</v>
      </c>
      <c r="C33" s="52" t="s">
        <v>21</v>
      </c>
      <c r="D33" s="48">
        <f>'ADOLFO ULZEFER 01'!D33+'SA SO TRECHO 2'!D33+'ORÇ ANTONIO TRECHO 03'!D33+'SA TRECHO 4'!D33+'TRECHO 05'!D33</f>
        <v>7</v>
      </c>
      <c r="E33" s="86">
        <f>M33*F$6*0.3</f>
        <v>392.8264407</v>
      </c>
      <c r="F33" s="61">
        <f>M33*0.7*F$6</f>
        <v>916.5950282999999</v>
      </c>
      <c r="G33" s="51"/>
      <c r="H33" s="154"/>
      <c r="I33" s="51">
        <f>TRUNC((E33+F33)*D33,2)</f>
        <v>9165.95</v>
      </c>
      <c r="J33" s="54"/>
      <c r="K33" s="151"/>
      <c r="L33" s="153">
        <f>P33+R33</f>
        <v>988.98</v>
      </c>
      <c r="M33" s="150">
        <f>Q33+S33</f>
        <v>1054.03</v>
      </c>
      <c r="N33" s="26"/>
      <c r="O33" s="26"/>
      <c r="P33" s="149" t="s">
        <v>128</v>
      </c>
      <c r="Q33" s="149" t="s">
        <v>129</v>
      </c>
      <c r="R33" s="149" t="s">
        <v>126</v>
      </c>
      <c r="S33" s="149" t="s">
        <v>127</v>
      </c>
    </row>
    <row r="34" spans="1:17" ht="14.25" thickBot="1" thickTop="1">
      <c r="A34" s="52"/>
      <c r="B34" s="37" t="s">
        <v>46</v>
      </c>
      <c r="C34" s="52"/>
      <c r="D34" s="54"/>
      <c r="E34" s="73"/>
      <c r="F34" s="62"/>
      <c r="G34" s="57"/>
      <c r="H34" s="57"/>
      <c r="I34" s="57">
        <f>SUM(I27:I33)</f>
        <v>40602.8</v>
      </c>
      <c r="J34" s="57"/>
      <c r="K34" s="151"/>
      <c r="L34" s="107"/>
      <c r="M34" s="109"/>
      <c r="Q34" s="102"/>
    </row>
    <row r="35" spans="1:17" ht="14.25" thickBot="1" thickTop="1">
      <c r="A35" s="52"/>
      <c r="B35" s="124"/>
      <c r="C35" s="52"/>
      <c r="D35" s="54"/>
      <c r="E35" s="73"/>
      <c r="F35" s="62"/>
      <c r="G35" s="57"/>
      <c r="H35" s="57"/>
      <c r="I35" s="57"/>
      <c r="J35" s="52"/>
      <c r="K35" s="7"/>
      <c r="L35" s="7"/>
      <c r="M35" s="105"/>
      <c r="Q35" s="102"/>
    </row>
    <row r="36" spans="1:17" ht="14.25" thickBot="1" thickTop="1">
      <c r="A36" s="37">
        <v>5</v>
      </c>
      <c r="B36" s="59" t="s">
        <v>90</v>
      </c>
      <c r="C36" s="52"/>
      <c r="D36" s="54"/>
      <c r="E36" s="73"/>
      <c r="F36" s="62"/>
      <c r="G36" s="62"/>
      <c r="H36" s="62"/>
      <c r="I36" s="57"/>
      <c r="J36" s="52"/>
      <c r="K36" s="7"/>
      <c r="L36" s="7"/>
      <c r="M36" s="105"/>
      <c r="Q36" s="102"/>
    </row>
    <row r="37" spans="1:17" ht="14.25" thickBot="1" thickTop="1">
      <c r="A37" s="89" t="s">
        <v>22</v>
      </c>
      <c r="B37" s="90" t="s">
        <v>88</v>
      </c>
      <c r="C37" s="52"/>
      <c r="D37" s="54"/>
      <c r="E37" s="73"/>
      <c r="F37" s="62"/>
      <c r="G37" s="62"/>
      <c r="H37" s="62"/>
      <c r="I37" s="57"/>
      <c r="J37" s="52"/>
      <c r="K37" s="7"/>
      <c r="L37" s="7"/>
      <c r="M37" s="105"/>
      <c r="Q37" s="102"/>
    </row>
    <row r="38" spans="1:17" ht="37.5" thickBot="1" thickTop="1">
      <c r="A38" s="52" t="s">
        <v>91</v>
      </c>
      <c r="B38" s="68" t="s">
        <v>98</v>
      </c>
      <c r="C38" s="52" t="s">
        <v>21</v>
      </c>
      <c r="D38" s="54">
        <f>'ADOLFO ULZEFER 01'!D38+'SA SO TRECHO 2'!D38+'ORÇ ANTONIO TRECHO 03'!D38+'SA TRECHO 4'!D38+'TRECHO 05'!D38</f>
        <v>5</v>
      </c>
      <c r="E38" s="73">
        <f>N38-F38</f>
        <v>78.62700000000001</v>
      </c>
      <c r="F38" s="62">
        <f>N38*0.7</f>
        <v>183.46299999999997</v>
      </c>
      <c r="G38" s="51"/>
      <c r="H38" s="51"/>
      <c r="I38" s="51">
        <f>TRUNC((E38+F38)*D38,2)</f>
        <v>1310.45</v>
      </c>
      <c r="J38" s="54"/>
      <c r="K38" s="7"/>
      <c r="L38" s="7"/>
      <c r="M38" s="105"/>
      <c r="N38">
        <v>262.09</v>
      </c>
      <c r="Q38" s="102"/>
    </row>
    <row r="39" spans="1:17" ht="27" customHeight="1" thickBot="1" thickTop="1">
      <c r="A39" s="52" t="s">
        <v>92</v>
      </c>
      <c r="B39" s="68" t="s">
        <v>97</v>
      </c>
      <c r="C39" s="52" t="s">
        <v>21</v>
      </c>
      <c r="D39" s="54">
        <f>'ADOLFO ULZEFER 01'!D39+'SA SO TRECHO 2'!D39+'ORÇ ANTONIO TRECHO 03'!D39+'SA TRECHO 4'!D39+'TRECHO 05'!D39</f>
        <v>7</v>
      </c>
      <c r="E39" s="73">
        <f>N39-F39</f>
        <v>78.35100000000003</v>
      </c>
      <c r="F39" s="62">
        <f>N39*0.7</f>
        <v>182.819</v>
      </c>
      <c r="G39" s="51"/>
      <c r="H39" s="51"/>
      <c r="I39" s="51">
        <f>TRUNC((E39+F39)*D39,2)</f>
        <v>1828.19</v>
      </c>
      <c r="J39" s="54"/>
      <c r="K39" s="7"/>
      <c r="L39" s="7"/>
      <c r="M39" s="105"/>
      <c r="N39">
        <v>261.17</v>
      </c>
      <c r="Q39" s="102"/>
    </row>
    <row r="40" spans="1:17" ht="36.75" customHeight="1" thickBot="1" thickTop="1">
      <c r="A40" s="52" t="s">
        <v>93</v>
      </c>
      <c r="B40" s="68" t="s">
        <v>96</v>
      </c>
      <c r="C40" s="52" t="s">
        <v>21</v>
      </c>
      <c r="D40" s="54">
        <f>'ADOLFO ULZEFER 01'!D40+'SA SO TRECHO 2'!D40+'ORÇ ANTONIO TRECHO 03'!D40+'SA TRECHO 4'!D40+'TRECHO 05'!D40</f>
        <v>9</v>
      </c>
      <c r="E40" s="73">
        <f>N40-F40</f>
        <v>70.09800000000001</v>
      </c>
      <c r="F40" s="62">
        <f>N40*0.7</f>
        <v>163.56199999999998</v>
      </c>
      <c r="G40" s="51"/>
      <c r="H40" s="51"/>
      <c r="I40" s="51">
        <f>TRUNC((E40+F40)*D40,2)</f>
        <v>2102.94</v>
      </c>
      <c r="J40" s="54"/>
      <c r="K40" s="7"/>
      <c r="L40" s="7"/>
      <c r="M40" s="105"/>
      <c r="N40">
        <v>233.66</v>
      </c>
      <c r="Q40" s="102"/>
    </row>
    <row r="41" spans="1:17" ht="14.25" customHeight="1" thickBot="1" thickTop="1">
      <c r="A41" s="89" t="s">
        <v>28</v>
      </c>
      <c r="B41" s="90" t="s">
        <v>94</v>
      </c>
      <c r="C41" s="52"/>
      <c r="D41" s="54"/>
      <c r="E41" s="73"/>
      <c r="F41" s="62"/>
      <c r="G41" s="51"/>
      <c r="H41" s="51"/>
      <c r="I41" s="51"/>
      <c r="J41" s="54"/>
      <c r="K41" s="7"/>
      <c r="L41" s="7"/>
      <c r="M41" s="105"/>
      <c r="Q41" s="102"/>
    </row>
    <row r="42" spans="1:17" s="7" customFormat="1" ht="14.25" customHeight="1" thickBot="1" thickTop="1">
      <c r="A42" s="52" t="s">
        <v>95</v>
      </c>
      <c r="B42" s="58" t="s">
        <v>103</v>
      </c>
      <c r="C42" s="52" t="s">
        <v>20</v>
      </c>
      <c r="D42" s="54"/>
      <c r="E42" s="86"/>
      <c r="F42" s="61"/>
      <c r="G42" s="51"/>
      <c r="H42" s="51"/>
      <c r="I42" s="51"/>
      <c r="J42" s="54"/>
      <c r="M42" s="105"/>
      <c r="N42"/>
      <c r="O42"/>
      <c r="P42"/>
      <c r="Q42" s="102"/>
    </row>
    <row r="43" spans="1:17" ht="14.25" thickBot="1" thickTop="1">
      <c r="A43" s="52"/>
      <c r="B43" s="37" t="s">
        <v>47</v>
      </c>
      <c r="C43" s="52"/>
      <c r="D43" s="54"/>
      <c r="E43" s="73"/>
      <c r="F43" s="62"/>
      <c r="G43" s="56"/>
      <c r="H43" s="56"/>
      <c r="I43" s="56">
        <f>SUM(I38:I42)</f>
        <v>5241.58</v>
      </c>
      <c r="J43" s="56"/>
      <c r="K43" s="7"/>
      <c r="L43" s="7"/>
      <c r="M43" s="105"/>
      <c r="Q43" s="102"/>
    </row>
    <row r="44" spans="1:17" ht="14.25" thickBot="1" thickTop="1">
      <c r="A44" s="52"/>
      <c r="B44" s="52"/>
      <c r="C44" s="52"/>
      <c r="D44" s="54"/>
      <c r="E44" s="73"/>
      <c r="F44" s="62"/>
      <c r="G44" s="57"/>
      <c r="H44" s="57"/>
      <c r="I44" s="57"/>
      <c r="J44" s="52"/>
      <c r="K44" s="7"/>
      <c r="L44" s="7"/>
      <c r="M44" s="105"/>
      <c r="Q44" s="102"/>
    </row>
    <row r="45" spans="1:17" ht="14.25" thickBot="1" thickTop="1">
      <c r="A45" s="37">
        <v>6</v>
      </c>
      <c r="B45" s="59" t="s">
        <v>56</v>
      </c>
      <c r="C45" s="52"/>
      <c r="D45" s="54"/>
      <c r="E45" s="73"/>
      <c r="F45" s="62"/>
      <c r="G45" s="57"/>
      <c r="H45" s="57"/>
      <c r="I45" s="57"/>
      <c r="J45" s="52"/>
      <c r="K45" s="7"/>
      <c r="L45" s="7"/>
      <c r="M45" s="105"/>
      <c r="Q45" s="102"/>
    </row>
    <row r="46" spans="1:17" ht="15" thickBot="1" thickTop="1">
      <c r="A46" s="46" t="s">
        <v>26</v>
      </c>
      <c r="B46" s="63" t="s">
        <v>99</v>
      </c>
      <c r="C46" s="46" t="s">
        <v>65</v>
      </c>
      <c r="D46" s="48"/>
      <c r="E46" s="86"/>
      <c r="F46" s="61"/>
      <c r="G46" s="51"/>
      <c r="H46" s="51"/>
      <c r="I46" s="51"/>
      <c r="J46" s="54"/>
      <c r="K46" s="7"/>
      <c r="L46" s="7"/>
      <c r="M46" s="105"/>
      <c r="Q46" s="102"/>
    </row>
    <row r="47" spans="1:17" ht="23.25" customHeight="1" thickBot="1" thickTop="1">
      <c r="A47" s="46" t="s">
        <v>27</v>
      </c>
      <c r="B47" s="91" t="s">
        <v>105</v>
      </c>
      <c r="C47" s="46" t="s">
        <v>67</v>
      </c>
      <c r="D47" s="48"/>
      <c r="E47" s="86"/>
      <c r="F47" s="61"/>
      <c r="G47" s="51"/>
      <c r="H47" s="51"/>
      <c r="I47" s="51"/>
      <c r="J47" s="54"/>
      <c r="K47" s="7"/>
      <c r="L47" s="7"/>
      <c r="M47" s="105"/>
      <c r="Q47" s="102"/>
    </row>
    <row r="48" spans="1:17" ht="24.75" customHeight="1" thickBot="1" thickTop="1">
      <c r="A48" s="46" t="s">
        <v>37</v>
      </c>
      <c r="B48" s="68" t="s">
        <v>101</v>
      </c>
      <c r="C48" s="46" t="s">
        <v>67</v>
      </c>
      <c r="D48" s="48"/>
      <c r="E48" s="86"/>
      <c r="F48" s="61"/>
      <c r="G48" s="51"/>
      <c r="H48" s="51"/>
      <c r="I48" s="51"/>
      <c r="J48" s="54"/>
      <c r="K48" s="7"/>
      <c r="L48" s="7"/>
      <c r="M48" s="105"/>
      <c r="Q48" s="102"/>
    </row>
    <row r="49" spans="1:17" ht="27.75" customHeight="1" thickBot="1" thickTop="1">
      <c r="A49" s="46" t="s">
        <v>57</v>
      </c>
      <c r="B49" s="53" t="s">
        <v>87</v>
      </c>
      <c r="C49" s="52" t="s">
        <v>66</v>
      </c>
      <c r="D49" s="54"/>
      <c r="E49" s="86"/>
      <c r="F49" s="61"/>
      <c r="G49" s="51"/>
      <c r="H49" s="51"/>
      <c r="I49" s="51"/>
      <c r="J49" s="54"/>
      <c r="K49" s="7"/>
      <c r="L49" s="7"/>
      <c r="M49" s="105"/>
      <c r="Q49" s="102"/>
    </row>
    <row r="50" spans="1:17" ht="25.5" thickBot="1" thickTop="1">
      <c r="A50" s="46" t="s">
        <v>58</v>
      </c>
      <c r="B50" s="68" t="s">
        <v>100</v>
      </c>
      <c r="C50" s="46" t="s">
        <v>67</v>
      </c>
      <c r="D50" s="48"/>
      <c r="E50" s="86"/>
      <c r="F50" s="61"/>
      <c r="G50" s="51"/>
      <c r="H50" s="51"/>
      <c r="I50" s="51"/>
      <c r="J50" s="54"/>
      <c r="K50" s="7"/>
      <c r="L50" s="7"/>
      <c r="M50" s="105"/>
      <c r="Q50" s="102"/>
    </row>
    <row r="51" spans="1:17" ht="14.25" thickBot="1" thickTop="1">
      <c r="A51" s="46"/>
      <c r="B51" s="37" t="s">
        <v>42</v>
      </c>
      <c r="C51" s="46"/>
      <c r="D51" s="48"/>
      <c r="E51" s="86"/>
      <c r="F51" s="51"/>
      <c r="G51" s="56"/>
      <c r="H51" s="56"/>
      <c r="I51" s="56">
        <f>SUM(I46:I50)</f>
        <v>0</v>
      </c>
      <c r="J51" s="56"/>
      <c r="K51" s="7"/>
      <c r="L51" s="7"/>
      <c r="M51" s="105"/>
      <c r="Q51" s="102"/>
    </row>
    <row r="52" spans="1:17" ht="14.25" thickBot="1" thickTop="1">
      <c r="A52" s="46"/>
      <c r="B52" s="81"/>
      <c r="C52" s="46"/>
      <c r="D52" s="48"/>
      <c r="E52" s="86"/>
      <c r="F52" s="51"/>
      <c r="G52" s="82"/>
      <c r="H52" s="82"/>
      <c r="I52" s="82"/>
      <c r="J52" s="52"/>
      <c r="K52" s="7"/>
      <c r="L52" s="7"/>
      <c r="M52" s="105"/>
      <c r="Q52" s="102"/>
    </row>
    <row r="53" spans="1:17" ht="14.25" thickBot="1" thickTop="1">
      <c r="A53" s="37">
        <v>7</v>
      </c>
      <c r="B53" s="59" t="s">
        <v>10</v>
      </c>
      <c r="C53" s="52"/>
      <c r="D53" s="54"/>
      <c r="E53" s="73"/>
      <c r="F53" s="62"/>
      <c r="G53" s="62"/>
      <c r="H53" s="62"/>
      <c r="I53" s="62"/>
      <c r="J53" s="52"/>
      <c r="K53" s="7"/>
      <c r="L53" s="7"/>
      <c r="M53" s="105"/>
      <c r="Q53" s="102"/>
    </row>
    <row r="54" spans="1:17" ht="25.5" thickBot="1" thickTop="1">
      <c r="A54" s="46" t="s">
        <v>38</v>
      </c>
      <c r="B54" s="47" t="s">
        <v>75</v>
      </c>
      <c r="C54" s="46" t="s">
        <v>65</v>
      </c>
      <c r="D54" s="48">
        <f>D11</f>
        <v>4483.8</v>
      </c>
      <c r="E54" s="86">
        <v>1.89549445</v>
      </c>
      <c r="F54" s="61">
        <v>4.440223022</v>
      </c>
      <c r="G54" s="51"/>
      <c r="H54" s="51"/>
      <c r="I54" s="51">
        <f>TRUNC((E54+F54)*D54,2)</f>
        <v>28408.09</v>
      </c>
      <c r="J54" s="54"/>
      <c r="K54" s="7"/>
      <c r="L54" s="107">
        <v>4.67</v>
      </c>
      <c r="M54" s="106">
        <v>5.1</v>
      </c>
      <c r="P54">
        <v>28408.09</v>
      </c>
      <c r="Q54" s="102"/>
    </row>
    <row r="55" spans="1:17" ht="15" thickBot="1" thickTop="1">
      <c r="A55" s="52" t="s">
        <v>39</v>
      </c>
      <c r="B55" s="58" t="s">
        <v>121</v>
      </c>
      <c r="C55" s="52" t="s">
        <v>65</v>
      </c>
      <c r="D55" s="54">
        <f>D11</f>
        <v>4483.8</v>
      </c>
      <c r="E55" s="86">
        <f>M55*0.3*F6</f>
        <v>1.0137168</v>
      </c>
      <c r="F55" s="61">
        <f>M55*0.7*F6</f>
        <v>2.3653391999999998</v>
      </c>
      <c r="G55" s="51"/>
      <c r="H55" s="51"/>
      <c r="I55" s="51">
        <f>TRUNC((E55+F55)*D55,2)</f>
        <v>15151.01</v>
      </c>
      <c r="J55" s="54"/>
      <c r="K55" s="7"/>
      <c r="L55" s="107">
        <v>2.43</v>
      </c>
      <c r="M55" s="106">
        <v>2.72</v>
      </c>
      <c r="N55" s="7"/>
      <c r="O55" s="7"/>
      <c r="P55" s="7">
        <f>P54/D54</f>
        <v>6.335717471787323</v>
      </c>
      <c r="Q55" s="102"/>
    </row>
    <row r="56" spans="1:17" ht="14.25" thickBot="1" thickTop="1">
      <c r="A56" s="52"/>
      <c r="B56" s="37" t="s">
        <v>41</v>
      </c>
      <c r="C56" s="52"/>
      <c r="D56" s="54"/>
      <c r="E56" s="73"/>
      <c r="F56" s="62"/>
      <c r="G56" s="56"/>
      <c r="H56" s="56"/>
      <c r="I56" s="56">
        <f>SUM(I54:I55)</f>
        <v>43559.1</v>
      </c>
      <c r="J56" s="56"/>
      <c r="K56" s="7"/>
      <c r="L56" s="107"/>
      <c r="M56" s="106"/>
      <c r="Q56" s="102"/>
    </row>
    <row r="57" spans="1:17" ht="14.25" thickBot="1" thickTop="1">
      <c r="A57" s="52"/>
      <c r="B57" s="37"/>
      <c r="C57" s="52"/>
      <c r="D57" s="54"/>
      <c r="E57" s="73"/>
      <c r="F57" s="62"/>
      <c r="G57" s="57"/>
      <c r="H57" s="57"/>
      <c r="I57" s="57"/>
      <c r="J57" s="52"/>
      <c r="K57" s="7"/>
      <c r="L57" s="107"/>
      <c r="M57" s="106"/>
      <c r="P57" s="190">
        <f>P55-E54</f>
        <v>4.440223021787323</v>
      </c>
      <c r="Q57" s="102"/>
    </row>
    <row r="58" spans="1:17" ht="14.25" thickBot="1" thickTop="1">
      <c r="A58" s="46"/>
      <c r="B58" s="239" t="s">
        <v>104</v>
      </c>
      <c r="C58" s="239"/>
      <c r="D58" s="239"/>
      <c r="E58" s="83"/>
      <c r="F58" s="51"/>
      <c r="G58" s="82"/>
      <c r="H58" s="82"/>
      <c r="I58" s="82">
        <f>I56+I51+I43+I34+I24+I18+I13</f>
        <v>305316.45</v>
      </c>
      <c r="J58" s="82"/>
      <c r="K58" s="7"/>
      <c r="L58" s="107"/>
      <c r="M58" s="106"/>
      <c r="P58" s="189"/>
      <c r="Q58" s="102"/>
    </row>
    <row r="59" spans="1:17" ht="13.5" thickTop="1">
      <c r="A59" s="8"/>
      <c r="B59" s="25"/>
      <c r="C59" s="8"/>
      <c r="D59" s="8"/>
      <c r="E59" s="29"/>
      <c r="F59" s="32"/>
      <c r="G59" s="33"/>
      <c r="H59" s="33"/>
      <c r="I59" s="33"/>
      <c r="J59" s="107"/>
      <c r="K59" s="7"/>
      <c r="L59" s="7"/>
      <c r="M59" s="105"/>
      <c r="Q59" s="102"/>
    </row>
    <row r="60" spans="1:17" ht="12.75">
      <c r="A60" s="8"/>
      <c r="B60" s="9"/>
      <c r="C60" s="8"/>
      <c r="D60" s="8"/>
      <c r="E60" s="29"/>
      <c r="F60" s="32"/>
      <c r="G60" s="33"/>
      <c r="H60" s="33"/>
      <c r="I60" s="33"/>
      <c r="J60" s="107"/>
      <c r="K60" s="7"/>
      <c r="L60" s="7"/>
      <c r="M60" s="105"/>
      <c r="Q60" s="102"/>
    </row>
    <row r="61" spans="1:17" ht="12.75">
      <c r="A61" s="241" t="s">
        <v>131</v>
      </c>
      <c r="B61" s="241"/>
      <c r="C61" s="8"/>
      <c r="D61" s="8"/>
      <c r="E61" s="29"/>
      <c r="F61" s="32"/>
      <c r="G61" s="33"/>
      <c r="H61" s="33"/>
      <c r="I61" s="33"/>
      <c r="J61" s="107"/>
      <c r="K61" s="7"/>
      <c r="L61" s="7"/>
      <c r="M61" s="105"/>
      <c r="Q61" s="102"/>
    </row>
    <row r="62" spans="1:17" ht="12.75">
      <c r="A62" s="8"/>
      <c r="B62" s="9"/>
      <c r="C62" s="8"/>
      <c r="D62" s="8"/>
      <c r="E62" s="29"/>
      <c r="F62" s="32"/>
      <c r="G62" s="33"/>
      <c r="H62" s="33"/>
      <c r="I62" s="33"/>
      <c r="J62" s="107"/>
      <c r="K62" s="7"/>
      <c r="L62" s="7"/>
      <c r="M62" s="105"/>
      <c r="Q62" s="102"/>
    </row>
    <row r="63" spans="1:17" ht="12.75">
      <c r="A63" s="8"/>
      <c r="B63" s="9"/>
      <c r="C63" s="8"/>
      <c r="D63" s="8"/>
      <c r="E63" s="29"/>
      <c r="F63" s="32"/>
      <c r="G63" s="33"/>
      <c r="H63" s="33"/>
      <c r="I63" s="33"/>
      <c r="J63" s="107"/>
      <c r="K63" s="7"/>
      <c r="L63" s="7"/>
      <c r="M63" s="105"/>
      <c r="Q63" s="102"/>
    </row>
    <row r="64" spans="1:17" ht="12.75">
      <c r="A64" s="8"/>
      <c r="B64" s="9"/>
      <c r="C64" s="8"/>
      <c r="D64" s="8"/>
      <c r="E64" s="29"/>
      <c r="F64" s="32"/>
      <c r="G64" s="33"/>
      <c r="H64" s="33"/>
      <c r="I64" s="33"/>
      <c r="J64" s="107"/>
      <c r="K64" s="7"/>
      <c r="L64" s="7"/>
      <c r="M64" s="102"/>
      <c r="N64" s="102"/>
      <c r="O64" s="102"/>
      <c r="P64" s="102"/>
      <c r="Q64" s="102"/>
    </row>
    <row r="65" spans="1:17" ht="12.75">
      <c r="A65" s="2"/>
      <c r="B65" s="2"/>
      <c r="C65" s="14"/>
      <c r="D65" s="171"/>
      <c r="E65" s="30"/>
      <c r="F65" s="30"/>
      <c r="G65" s="172"/>
      <c r="H65" s="171"/>
      <c r="I65" s="152"/>
      <c r="J65" s="107"/>
      <c r="K65" s="7"/>
      <c r="L65" s="7"/>
      <c r="M65" s="102"/>
      <c r="N65" s="102"/>
      <c r="O65" s="102"/>
      <c r="P65" s="102"/>
      <c r="Q65" s="102"/>
    </row>
    <row r="66" spans="1:17" ht="12.75">
      <c r="A66" s="2"/>
      <c r="B66" s="2"/>
      <c r="C66" s="14"/>
      <c r="D66" s="171"/>
      <c r="E66" s="30"/>
      <c r="F66" s="30"/>
      <c r="G66" s="172"/>
      <c r="H66" s="171"/>
      <c r="I66" s="107"/>
      <c r="J66" s="107"/>
      <c r="K66" s="7"/>
      <c r="L66" s="7"/>
      <c r="M66" s="102"/>
      <c r="N66" s="102"/>
      <c r="O66" s="102"/>
      <c r="P66" s="102"/>
      <c r="Q66" s="102"/>
    </row>
    <row r="67" spans="1:17" ht="12.75">
      <c r="A67" s="2"/>
      <c r="B67" s="2"/>
      <c r="C67" s="14"/>
      <c r="D67" s="171"/>
      <c r="E67" s="8"/>
      <c r="F67" s="8"/>
      <c r="G67" s="8"/>
      <c r="H67" s="8"/>
      <c r="I67" s="107"/>
      <c r="J67" s="107"/>
      <c r="K67" s="7"/>
      <c r="L67" s="7"/>
      <c r="M67" s="102"/>
      <c r="N67" s="102"/>
      <c r="O67" s="102"/>
      <c r="P67" s="102"/>
      <c r="Q67" s="102"/>
    </row>
    <row r="68" spans="1:17" ht="12.75">
      <c r="A68" s="2"/>
      <c r="B68" s="22" t="s">
        <v>107</v>
      </c>
      <c r="C68" s="14"/>
      <c r="D68" s="171"/>
      <c r="E68" s="273" t="s">
        <v>32</v>
      </c>
      <c r="F68" s="273"/>
      <c r="G68" s="273"/>
      <c r="H68" s="273"/>
      <c r="I68" s="273"/>
      <c r="J68" s="107"/>
      <c r="K68" s="7"/>
      <c r="L68" s="7"/>
      <c r="M68" s="102"/>
      <c r="N68" s="102"/>
      <c r="O68" s="102"/>
      <c r="P68" s="102"/>
      <c r="Q68" s="102"/>
    </row>
    <row r="69" spans="1:17" ht="12.75">
      <c r="A69" s="2"/>
      <c r="B69" s="16" t="s">
        <v>23</v>
      </c>
      <c r="C69" s="14"/>
      <c r="D69" s="171"/>
      <c r="E69" s="238" t="s">
        <v>33</v>
      </c>
      <c r="F69" s="238"/>
      <c r="G69" s="238"/>
      <c r="H69" s="238"/>
      <c r="I69" s="238"/>
      <c r="J69" s="107"/>
      <c r="K69" s="7"/>
      <c r="L69" s="7"/>
      <c r="M69" s="102"/>
      <c r="N69" s="102"/>
      <c r="O69" s="102"/>
      <c r="P69" s="102"/>
      <c r="Q69" s="102"/>
    </row>
    <row r="70" spans="1:17" ht="12.75">
      <c r="A70" s="2"/>
      <c r="B70" s="2"/>
      <c r="C70" s="14"/>
      <c r="D70" s="171"/>
      <c r="E70" s="173"/>
      <c r="F70" s="173"/>
      <c r="G70" s="173"/>
      <c r="H70" s="173"/>
      <c r="I70" s="107"/>
      <c r="J70" s="107"/>
      <c r="K70" s="7"/>
      <c r="L70" s="7"/>
      <c r="M70" s="102"/>
      <c r="N70" s="102"/>
      <c r="O70" s="102"/>
      <c r="P70" s="102"/>
      <c r="Q70" s="102"/>
    </row>
    <row r="71" spans="1:17" ht="12.75">
      <c r="A71" s="2"/>
      <c r="B71" s="2"/>
      <c r="C71" s="14"/>
      <c r="D71" s="171"/>
      <c r="E71" s="173"/>
      <c r="F71" s="173"/>
      <c r="G71" s="173"/>
      <c r="H71" s="174"/>
      <c r="I71" s="107"/>
      <c r="J71" s="107"/>
      <c r="K71" s="7"/>
      <c r="L71" s="7"/>
      <c r="M71" s="102"/>
      <c r="N71" s="102"/>
      <c r="O71" s="102"/>
      <c r="P71" s="102"/>
      <c r="Q71" s="102"/>
    </row>
    <row r="72" spans="1:17" ht="12.75">
      <c r="A72" s="2"/>
      <c r="B72" s="2"/>
      <c r="C72" s="14"/>
      <c r="D72" s="171"/>
      <c r="E72" s="173"/>
      <c r="F72" s="173"/>
      <c r="G72" s="173"/>
      <c r="H72" s="173"/>
      <c r="I72" s="107"/>
      <c r="J72" s="107"/>
      <c r="K72" s="7"/>
      <c r="L72" s="7"/>
      <c r="M72" s="102"/>
      <c r="N72" s="102"/>
      <c r="O72" s="102"/>
      <c r="P72" s="102"/>
      <c r="Q72" s="102"/>
    </row>
    <row r="73" spans="1:17" ht="12.75">
      <c r="A73" s="2"/>
      <c r="B73" s="2"/>
      <c r="C73" s="14"/>
      <c r="D73" s="171"/>
      <c r="E73" s="173"/>
      <c r="F73" s="173"/>
      <c r="G73" s="173"/>
      <c r="H73" s="173"/>
      <c r="I73" s="107"/>
      <c r="J73" s="107"/>
      <c r="K73" s="7"/>
      <c r="L73" s="7"/>
      <c r="M73" s="102"/>
      <c r="N73" s="102"/>
      <c r="O73" s="102"/>
      <c r="P73" s="102"/>
      <c r="Q73" s="102"/>
    </row>
    <row r="74" spans="1:17" ht="12.75">
      <c r="A74" s="2"/>
      <c r="B74" s="2"/>
      <c r="C74" s="14"/>
      <c r="D74" s="171"/>
      <c r="E74" s="173"/>
      <c r="F74" s="173"/>
      <c r="G74" s="173"/>
      <c r="H74" s="173"/>
      <c r="I74" s="107"/>
      <c r="J74" s="107"/>
      <c r="K74" s="7"/>
      <c r="L74" s="7"/>
      <c r="M74" s="102"/>
      <c r="N74" s="102"/>
      <c r="O74" s="102"/>
      <c r="P74" s="102"/>
      <c r="Q74" s="102"/>
    </row>
    <row r="75" spans="11:17" ht="12.75">
      <c r="K75" s="102"/>
      <c r="L75" s="102"/>
      <c r="M75" s="102"/>
      <c r="N75" s="102"/>
      <c r="O75" s="102"/>
      <c r="P75" s="102"/>
      <c r="Q75" s="102"/>
    </row>
    <row r="76" spans="11:17" ht="12.75">
      <c r="K76" s="102"/>
      <c r="L76" s="102"/>
      <c r="M76" s="102"/>
      <c r="N76" s="102"/>
      <c r="O76" s="102"/>
      <c r="P76" s="102"/>
      <c r="Q76" s="102"/>
    </row>
    <row r="77" spans="11:17" ht="12.75">
      <c r="K77" s="102"/>
      <c r="L77" s="102"/>
      <c r="M77" s="102"/>
      <c r="N77" s="102"/>
      <c r="O77" s="102"/>
      <c r="P77" s="102"/>
      <c r="Q77" s="102"/>
    </row>
    <row r="78" spans="11:17" ht="12.75">
      <c r="K78" s="102"/>
      <c r="L78" s="102"/>
      <c r="M78" s="102"/>
      <c r="N78" s="102"/>
      <c r="O78" s="102"/>
      <c r="P78" s="102"/>
      <c r="Q78" s="102"/>
    </row>
    <row r="79" spans="11:17" ht="12.75">
      <c r="K79" s="102"/>
      <c r="L79" s="102"/>
      <c r="M79" s="102"/>
      <c r="N79" s="102"/>
      <c r="O79" s="102"/>
      <c r="P79" s="102"/>
      <c r="Q79" s="102"/>
    </row>
  </sheetData>
  <sheetProtection/>
  <mergeCells count="20">
    <mergeCell ref="A61:B61"/>
    <mergeCell ref="J7:J9"/>
    <mergeCell ref="A1:J1"/>
    <mergeCell ref="B2:J2"/>
    <mergeCell ref="B3:J3"/>
    <mergeCell ref="H4:J4"/>
    <mergeCell ref="H5:J5"/>
    <mergeCell ref="F4:G4"/>
    <mergeCell ref="A7:A9"/>
    <mergeCell ref="B4:E4"/>
    <mergeCell ref="E68:I68"/>
    <mergeCell ref="E69:I69"/>
    <mergeCell ref="F5:G5"/>
    <mergeCell ref="B7:B9"/>
    <mergeCell ref="C7:C9"/>
    <mergeCell ref="D7:D9"/>
    <mergeCell ref="I7:I9"/>
    <mergeCell ref="E7:F7"/>
    <mergeCell ref="G7:H7"/>
    <mergeCell ref="B58:D58"/>
  </mergeCells>
  <printOptions/>
  <pageMargins left="0.7874015748031497" right="0.1968503937007874" top="0.984251968503937" bottom="0.3937007874015748" header="0" footer="0"/>
  <pageSetup horizontalDpi="600" verticalDpi="600" orientation="portrait" paperSize="9" scale="75" r:id="rId2"/>
  <headerFooter alignWithMargins="0">
    <oddHeader>&amp;L&amp;G</oddHeader>
  </headerFooter>
  <rowBreaks count="1" manualBreakCount="1">
    <brk id="44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7"/>
  <sheetViews>
    <sheetView showZeros="0" view="pageBreakPreview" zoomScale="115" zoomScaleSheetLayoutView="115" zoomScalePageLayoutView="0" workbookViewId="0" topLeftCell="A44">
      <selection activeCell="A37" sqref="A37:P72"/>
    </sheetView>
  </sheetViews>
  <sheetFormatPr defaultColWidth="9.140625" defaultRowHeight="12.75"/>
  <cols>
    <col min="1" max="1" width="6.421875" style="0" customWidth="1"/>
    <col min="3" max="3" width="19.57421875" style="0" customWidth="1"/>
    <col min="4" max="4" width="10.140625" style="0" customWidth="1"/>
    <col min="5" max="5" width="5.7109375" style="0" customWidth="1"/>
    <col min="6" max="6" width="9.8515625" style="0" customWidth="1"/>
    <col min="7" max="7" width="7.140625" style="0" customWidth="1"/>
    <col min="8" max="8" width="10.28125" style="0" customWidth="1"/>
    <col min="9" max="9" width="7.140625" style="0" customWidth="1"/>
    <col min="10" max="10" width="9.57421875" style="0" customWidth="1"/>
    <col min="11" max="11" width="5.7109375" style="0" customWidth="1"/>
    <col min="12" max="12" width="10.421875" style="0" customWidth="1"/>
    <col min="13" max="13" width="8.7109375" style="0" customWidth="1"/>
    <col min="14" max="14" width="10.28125" style="0" customWidth="1"/>
    <col min="15" max="15" width="8.7109375" style="0" customWidth="1"/>
    <col min="16" max="16" width="10.140625" style="0" customWidth="1"/>
    <col min="17" max="17" width="10.28125" style="0" customWidth="1"/>
    <col min="18" max="18" width="9.28125" style="0" bestFit="1" customWidth="1"/>
    <col min="19" max="19" width="11.57421875" style="0" bestFit="1" customWidth="1"/>
  </cols>
  <sheetData>
    <row r="1" spans="1:16" ht="15">
      <c r="A1" s="296" t="s">
        <v>59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8"/>
    </row>
    <row r="2" spans="1:16" ht="12.75">
      <c r="A2" s="299" t="s">
        <v>135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</row>
    <row r="3" spans="1:16" ht="12.75">
      <c r="A3" s="302" t="s">
        <v>159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</row>
    <row r="4" spans="1:16" ht="13.5" customHeight="1">
      <c r="A4" s="305" t="s">
        <v>136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1:16" ht="13.5" customHeight="1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0"/>
    </row>
    <row r="6" spans="1:16" ht="13.5" thickBot="1">
      <c r="A6" s="284" t="s">
        <v>63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</row>
    <row r="7" spans="1:16" ht="13.5" thickBot="1">
      <c r="A7" s="287" t="s">
        <v>132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/>
    </row>
    <row r="8" spans="1:16" ht="12.75">
      <c r="A8" s="290" t="s">
        <v>0</v>
      </c>
      <c r="B8" s="291" t="s">
        <v>50</v>
      </c>
      <c r="C8" s="291"/>
      <c r="D8" s="292" t="s">
        <v>16</v>
      </c>
      <c r="E8" s="294">
        <v>1</v>
      </c>
      <c r="F8" s="294"/>
      <c r="G8" s="294">
        <f>E8+1</f>
        <v>2</v>
      </c>
      <c r="H8" s="294"/>
      <c r="I8" s="294">
        <f>G8+1</f>
        <v>3</v>
      </c>
      <c r="J8" s="294"/>
      <c r="K8" s="294">
        <f>I8+1</f>
        <v>4</v>
      </c>
      <c r="L8" s="294"/>
      <c r="M8" s="294" t="s">
        <v>133</v>
      </c>
      <c r="N8" s="294"/>
      <c r="O8" s="294" t="s">
        <v>134</v>
      </c>
      <c r="P8" s="295"/>
    </row>
    <row r="9" spans="1:16" ht="12.75">
      <c r="A9" s="281"/>
      <c r="B9" s="282"/>
      <c r="C9" s="282"/>
      <c r="D9" s="293"/>
      <c r="E9" s="159" t="s">
        <v>60</v>
      </c>
      <c r="F9" s="159" t="s">
        <v>61</v>
      </c>
      <c r="G9" s="159" t="s">
        <v>60</v>
      </c>
      <c r="H9" s="159" t="s">
        <v>61</v>
      </c>
      <c r="I9" s="159" t="s">
        <v>60</v>
      </c>
      <c r="J9" s="159" t="s">
        <v>61</v>
      </c>
      <c r="K9" s="159" t="s">
        <v>60</v>
      </c>
      <c r="L9" s="159" t="s">
        <v>61</v>
      </c>
      <c r="M9" s="159" t="s">
        <v>60</v>
      </c>
      <c r="N9" s="159" t="s">
        <v>61</v>
      </c>
      <c r="O9" s="159" t="s">
        <v>60</v>
      </c>
      <c r="P9" s="192" t="s">
        <v>61</v>
      </c>
    </row>
    <row r="10" spans="1:19" ht="12.75">
      <c r="A10" s="191" t="s">
        <v>40</v>
      </c>
      <c r="B10" s="277" t="str">
        <f>'[1]ORÇA-DALILA calça'!B9</f>
        <v>INSTALAÇÕES</v>
      </c>
      <c r="C10" s="278"/>
      <c r="D10" s="94">
        <f>'ADOLFO ULZEFER 01'!I13</f>
        <v>1168.8600000000001</v>
      </c>
      <c r="E10" s="23">
        <v>1</v>
      </c>
      <c r="F10" s="17">
        <f>D10</f>
        <v>1168.8600000000001</v>
      </c>
      <c r="G10" s="94"/>
      <c r="H10" s="17">
        <f>TRUNC(($D10*G10),2)</f>
        <v>0</v>
      </c>
      <c r="I10" s="94"/>
      <c r="J10" s="17">
        <f>TRUNC(($D10*I10),2)</f>
        <v>0</v>
      </c>
      <c r="K10" s="94"/>
      <c r="L10" s="17">
        <f>TRUNC(($D10*K10),2)</f>
        <v>0</v>
      </c>
      <c r="M10" s="17"/>
      <c r="N10" s="17"/>
      <c r="O10" s="17"/>
      <c r="P10" s="193"/>
      <c r="Q10" s="92"/>
      <c r="R10" s="92"/>
      <c r="S10" s="92"/>
    </row>
    <row r="11" spans="1:19" ht="12.75">
      <c r="A11" s="191" t="s">
        <v>7</v>
      </c>
      <c r="B11" s="277" t="str">
        <f>'[1]ORÇA-DALILA calça'!B14</f>
        <v>MOVIMENTO DE TERRA</v>
      </c>
      <c r="C11" s="278"/>
      <c r="D11" s="94">
        <f>'ADOLFO ULZEFER 01'!I18</f>
        <v>3649.55</v>
      </c>
      <c r="E11" s="23">
        <v>1</v>
      </c>
      <c r="F11" s="17">
        <f>E11*D11</f>
        <v>3649.55</v>
      </c>
      <c r="G11" s="23"/>
      <c r="H11" s="17"/>
      <c r="I11" s="23"/>
      <c r="J11" s="17"/>
      <c r="K11" s="23"/>
      <c r="L11" s="17"/>
      <c r="M11" s="17"/>
      <c r="N11" s="17"/>
      <c r="O11" s="17"/>
      <c r="P11" s="193"/>
      <c r="Q11" s="92"/>
      <c r="R11" s="92"/>
      <c r="S11" s="92"/>
    </row>
    <row r="12" spans="1:19" ht="12.75">
      <c r="A12" s="191" t="s">
        <v>17</v>
      </c>
      <c r="B12" s="277" t="str">
        <f>'[1]ORÇA-DALILA calça'!B20</f>
        <v>PAVIMENTAÇÃO</v>
      </c>
      <c r="C12" s="278"/>
      <c r="D12" s="94">
        <f>'ADOLFO ULZEFER 01'!I24</f>
        <v>21351.45</v>
      </c>
      <c r="E12" s="23">
        <v>1</v>
      </c>
      <c r="F12" s="17">
        <f>TRUNC(($D12*E12),2)</f>
        <v>21351.45</v>
      </c>
      <c r="G12" s="23"/>
      <c r="H12" s="17"/>
      <c r="I12" s="23"/>
      <c r="J12" s="17"/>
      <c r="K12" s="23"/>
      <c r="L12" s="17"/>
      <c r="M12" s="17"/>
      <c r="N12" s="17"/>
      <c r="O12" s="17"/>
      <c r="P12" s="193"/>
      <c r="Q12" s="92"/>
      <c r="R12" s="92"/>
      <c r="S12" s="92"/>
    </row>
    <row r="13" spans="1:19" ht="12.75">
      <c r="A13" s="191" t="s">
        <v>18</v>
      </c>
      <c r="B13" s="277" t="str">
        <f>'[1]ORÇA-DALILA calça'!B26</f>
        <v>MICRODRENAGEM</v>
      </c>
      <c r="C13" s="278"/>
      <c r="D13" s="94">
        <f>'ADOLFO ULZEFER 01'!I34</f>
        <v>0</v>
      </c>
      <c r="E13" s="23"/>
      <c r="F13" s="94"/>
      <c r="G13" s="23"/>
      <c r="H13" s="17"/>
      <c r="I13" s="23"/>
      <c r="J13" s="17"/>
      <c r="K13" s="23"/>
      <c r="L13" s="17"/>
      <c r="M13" s="17"/>
      <c r="N13" s="17"/>
      <c r="O13" s="17"/>
      <c r="P13" s="193"/>
      <c r="Q13" s="92"/>
      <c r="R13" s="92"/>
      <c r="S13" s="92"/>
    </row>
    <row r="14" spans="1:19" ht="12.75">
      <c r="A14" s="191" t="s">
        <v>51</v>
      </c>
      <c r="B14" s="277" t="str">
        <f>'[1]ORÇA-DALILA calça'!B37</f>
        <v>SINALIZAÇÃO</v>
      </c>
      <c r="C14" s="278"/>
      <c r="D14" s="94">
        <f>'ADOLFO ULZEFER 01'!I43</f>
        <v>990.5799999999999</v>
      </c>
      <c r="E14" s="23">
        <v>1</v>
      </c>
      <c r="F14" s="17">
        <f>D14</f>
        <v>990.5799999999999</v>
      </c>
      <c r="G14" s="23"/>
      <c r="H14" s="17"/>
      <c r="I14" s="23"/>
      <c r="J14" s="17"/>
      <c r="K14" s="23"/>
      <c r="L14" s="17"/>
      <c r="M14" s="17"/>
      <c r="N14" s="17"/>
      <c r="O14" s="17"/>
      <c r="P14" s="193"/>
      <c r="Q14" s="92"/>
      <c r="R14" s="92"/>
      <c r="S14" s="92"/>
    </row>
    <row r="15" spans="1:19" ht="12.75">
      <c r="A15" s="191" t="s">
        <v>52</v>
      </c>
      <c r="B15" s="277" t="str">
        <f>'[1]ORÇA-DALILA calça'!B43</f>
        <v>REGULARIZAÇÃO NOS PASSEIOS</v>
      </c>
      <c r="C15" s="278"/>
      <c r="D15" s="94">
        <f>'ADOLFO ULZEFER 01'!I51</f>
        <v>0</v>
      </c>
      <c r="E15" s="23"/>
      <c r="F15" s="17"/>
      <c r="G15" s="23"/>
      <c r="H15" s="17"/>
      <c r="I15" s="23"/>
      <c r="J15" s="17"/>
      <c r="K15" s="23"/>
      <c r="L15" s="17"/>
      <c r="M15" s="17"/>
      <c r="N15" s="17"/>
      <c r="O15" s="17"/>
      <c r="P15" s="193"/>
      <c r="Q15" s="92"/>
      <c r="R15" s="92"/>
      <c r="S15" s="92"/>
    </row>
    <row r="16" spans="1:19" ht="12.75">
      <c r="A16" s="191" t="s">
        <v>55</v>
      </c>
      <c r="B16" s="277" t="str">
        <f>'[1]ORÇA-DALILA calça'!B51</f>
        <v>SERVIÇOS FINAIS E EVENTUAIS</v>
      </c>
      <c r="C16" s="278"/>
      <c r="D16" s="94">
        <f>'ADOLFO ULZEFER 01'!I56</f>
        <v>4964.24</v>
      </c>
      <c r="E16" s="23">
        <v>1</v>
      </c>
      <c r="F16" s="17">
        <f>TRUNC(($D16*E16),2)</f>
        <v>4964.24</v>
      </c>
      <c r="G16" s="94"/>
      <c r="H16" s="17">
        <f>TRUNC(($D16*G16),2)</f>
        <v>0</v>
      </c>
      <c r="I16" s="94"/>
      <c r="J16" s="17">
        <f>TRUNC(($D16*I16),2)</f>
        <v>0</v>
      </c>
      <c r="K16" s="23"/>
      <c r="L16" s="17"/>
      <c r="M16" s="17"/>
      <c r="N16" s="17"/>
      <c r="O16" s="17"/>
      <c r="P16" s="193"/>
      <c r="Q16" s="92"/>
      <c r="R16" s="92"/>
      <c r="S16" s="92"/>
    </row>
    <row r="17" spans="1:19" ht="12.75">
      <c r="A17" s="194"/>
      <c r="B17" s="275"/>
      <c r="C17" s="276"/>
      <c r="D17" s="157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93"/>
      <c r="R17" s="92"/>
      <c r="S17" s="92"/>
    </row>
    <row r="18" spans="1:19" ht="12.75">
      <c r="A18" s="279" t="s">
        <v>53</v>
      </c>
      <c r="B18" s="280"/>
      <c r="C18" s="280"/>
      <c r="D18" s="161">
        <f>SUM(D10:D16)</f>
        <v>32124.68</v>
      </c>
      <c r="E18" s="94"/>
      <c r="F18" s="94">
        <f>SUM(F10:F16)</f>
        <v>32124.68</v>
      </c>
      <c r="G18" s="94"/>
      <c r="H18" s="94">
        <f>SUM(H10:H16)</f>
        <v>0</v>
      </c>
      <c r="I18" s="94"/>
      <c r="J18" s="94">
        <f>SUM(J10:J16)</f>
        <v>0</v>
      </c>
      <c r="K18" s="94"/>
      <c r="L18" s="94">
        <f>SUM(L10:L16)</f>
        <v>0</v>
      </c>
      <c r="M18" s="94"/>
      <c r="N18" s="94"/>
      <c r="O18" s="94"/>
      <c r="P18" s="193"/>
      <c r="Q18" s="92"/>
      <c r="R18" s="92"/>
      <c r="S18" s="92"/>
    </row>
    <row r="19" spans="1:19" ht="12.75">
      <c r="A19" s="281" t="s">
        <v>54</v>
      </c>
      <c r="B19" s="282"/>
      <c r="C19" s="282"/>
      <c r="D19" s="162"/>
      <c r="E19" s="161"/>
      <c r="F19" s="161">
        <f>F18</f>
        <v>32124.68</v>
      </c>
      <c r="G19" s="161"/>
      <c r="H19" s="161">
        <f>F19+H18</f>
        <v>32124.68</v>
      </c>
      <c r="I19" s="161"/>
      <c r="J19" s="161">
        <f>H19+J18</f>
        <v>32124.68</v>
      </c>
      <c r="K19" s="161"/>
      <c r="L19" s="161">
        <f>J19+L18</f>
        <v>32124.68</v>
      </c>
      <c r="M19" s="161"/>
      <c r="N19" s="161">
        <f>L19+N18</f>
        <v>32124.68</v>
      </c>
      <c r="O19" s="161"/>
      <c r="P19" s="195">
        <f>N19+P18</f>
        <v>32124.68</v>
      </c>
      <c r="S19" s="92"/>
    </row>
    <row r="20" spans="1:16" ht="12.75">
      <c r="A20" s="196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97"/>
    </row>
    <row r="21" spans="1:16" ht="12.75">
      <c r="A21" s="196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97"/>
    </row>
    <row r="22" spans="1:16" ht="12.75">
      <c r="A22" s="198" t="s">
        <v>131</v>
      </c>
      <c r="B22" s="155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97"/>
    </row>
    <row r="23" spans="1:16" ht="12.75">
      <c r="A23" s="196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97"/>
    </row>
    <row r="24" spans="1:16" ht="12.75">
      <c r="A24" s="196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97"/>
    </row>
    <row r="25" spans="1:16" ht="12.75">
      <c r="A25" s="196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97"/>
    </row>
    <row r="26" spans="1:16" ht="12.75">
      <c r="A26" s="196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97"/>
    </row>
    <row r="27" spans="1:16" ht="12.75">
      <c r="A27" s="311"/>
      <c r="B27" s="241"/>
      <c r="C27" s="241"/>
      <c r="D27" s="241"/>
      <c r="E27" s="200"/>
      <c r="F27" s="200"/>
      <c r="G27" s="200"/>
      <c r="H27" s="200"/>
      <c r="I27" s="6"/>
      <c r="J27" s="6"/>
      <c r="K27" s="6"/>
      <c r="L27" s="6"/>
      <c r="M27" s="6"/>
      <c r="N27" s="6"/>
      <c r="O27" s="6"/>
      <c r="P27" s="197"/>
    </row>
    <row r="28" spans="1:16" ht="12.75">
      <c r="A28" s="199"/>
      <c r="B28" s="25"/>
      <c r="C28" s="25"/>
      <c r="D28" s="25"/>
      <c r="E28" s="200"/>
      <c r="F28" s="200"/>
      <c r="G28" s="200"/>
      <c r="H28" s="200"/>
      <c r="I28" s="6"/>
      <c r="J28" s="6"/>
      <c r="K28" s="6"/>
      <c r="L28" s="6"/>
      <c r="M28" s="6"/>
      <c r="N28" s="6"/>
      <c r="O28" s="6"/>
      <c r="P28" s="197"/>
    </row>
    <row r="29" spans="1:16" ht="12.75">
      <c r="A29" s="201"/>
      <c r="B29" s="13"/>
      <c r="C29" s="13"/>
      <c r="D29" s="13"/>
      <c r="E29" s="200"/>
      <c r="F29" s="200"/>
      <c r="G29" s="200"/>
      <c r="H29" s="200"/>
      <c r="I29" s="6"/>
      <c r="J29" s="6"/>
      <c r="K29" s="6"/>
      <c r="L29" s="6"/>
      <c r="M29" s="6"/>
      <c r="N29" s="6"/>
      <c r="O29" s="6"/>
      <c r="P29" s="197"/>
    </row>
    <row r="30" spans="1:16" ht="12.75">
      <c r="A30" s="201"/>
      <c r="B30" s="13"/>
      <c r="C30" s="13"/>
      <c r="D30" s="13"/>
      <c r="E30" s="200"/>
      <c r="F30" s="200"/>
      <c r="G30" s="200"/>
      <c r="H30" s="200"/>
      <c r="I30" s="6"/>
      <c r="J30" s="6"/>
      <c r="K30" s="6"/>
      <c r="L30" s="6"/>
      <c r="M30" s="6"/>
      <c r="N30" s="6"/>
      <c r="O30" s="6"/>
      <c r="P30" s="197"/>
    </row>
    <row r="31" spans="1:16" ht="12.75">
      <c r="A31" s="202"/>
      <c r="B31" s="283"/>
      <c r="C31" s="283"/>
      <c r="D31" s="283"/>
      <c r="E31" s="200"/>
      <c r="F31" s="200"/>
      <c r="G31" s="200"/>
      <c r="H31" s="200"/>
      <c r="I31" s="6"/>
      <c r="J31" s="6"/>
      <c r="K31" s="6"/>
      <c r="L31" s="15"/>
      <c r="M31" s="15"/>
      <c r="N31" s="15"/>
      <c r="O31" s="15"/>
      <c r="P31" s="197"/>
    </row>
    <row r="32" spans="1:18" ht="12.75">
      <c r="A32" s="203"/>
      <c r="B32" s="10"/>
      <c r="C32" s="10" t="s">
        <v>107</v>
      </c>
      <c r="D32" s="10"/>
      <c r="E32" s="200"/>
      <c r="F32" s="200"/>
      <c r="G32" s="200"/>
      <c r="H32" s="274" t="s">
        <v>32</v>
      </c>
      <c r="I32" s="274"/>
      <c r="J32" s="274"/>
      <c r="K32" s="274"/>
      <c r="L32" s="15"/>
      <c r="M32" s="15"/>
      <c r="N32" s="15"/>
      <c r="O32" s="15"/>
      <c r="P32" s="197"/>
      <c r="R32" s="92">
        <f>D18-L19</f>
        <v>0</v>
      </c>
    </row>
    <row r="33" spans="1:16" ht="12.75">
      <c r="A33" s="204"/>
      <c r="B33" s="16"/>
      <c r="C33" s="16" t="s">
        <v>23</v>
      </c>
      <c r="D33" s="16"/>
      <c r="E33" s="205"/>
      <c r="F33" s="205"/>
      <c r="G33" s="205"/>
      <c r="H33" s="238" t="s">
        <v>33</v>
      </c>
      <c r="I33" s="238"/>
      <c r="J33" s="238"/>
      <c r="K33" s="238"/>
      <c r="L33" s="206"/>
      <c r="M33" s="206"/>
      <c r="N33" s="206"/>
      <c r="O33" s="206"/>
      <c r="P33" s="197"/>
    </row>
    <row r="34" spans="1:16" ht="12.75">
      <c r="A34" s="201"/>
      <c r="B34" s="13"/>
      <c r="C34" s="13"/>
      <c r="D34" s="13"/>
      <c r="E34" s="200"/>
      <c r="F34" s="200"/>
      <c r="G34" s="200"/>
      <c r="H34" s="200"/>
      <c r="I34" s="212"/>
      <c r="J34" s="212"/>
      <c r="K34" s="212"/>
      <c r="L34" s="212"/>
      <c r="M34" s="212"/>
      <c r="N34" s="212"/>
      <c r="O34" s="212"/>
      <c r="P34" s="197"/>
    </row>
    <row r="35" spans="1:16" ht="12.75">
      <c r="A35" s="202"/>
      <c r="B35" s="4"/>
      <c r="C35" s="4"/>
      <c r="D35" s="4"/>
      <c r="E35" s="213"/>
      <c r="F35" s="213"/>
      <c r="G35" s="213"/>
      <c r="H35" s="213"/>
      <c r="I35" s="214"/>
      <c r="J35" s="214"/>
      <c r="K35" s="214"/>
      <c r="L35" s="214"/>
      <c r="M35" s="214"/>
      <c r="N35" s="214"/>
      <c r="O35" s="214"/>
      <c r="P35" s="197"/>
    </row>
    <row r="36" spans="1:16" ht="16.5" thickBot="1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1"/>
    </row>
    <row r="37" spans="1:16" ht="15">
      <c r="A37" s="296" t="s">
        <v>59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8"/>
    </row>
    <row r="38" spans="1:16" ht="12.75">
      <c r="A38" s="299" t="s">
        <v>135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1"/>
    </row>
    <row r="39" spans="1:16" ht="12.75">
      <c r="A39" s="302" t="s">
        <v>159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4"/>
    </row>
    <row r="40" spans="1:16" ht="12.75">
      <c r="A40" s="305" t="s">
        <v>141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7"/>
    </row>
    <row r="41" spans="1:16" ht="12.75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10"/>
    </row>
    <row r="42" spans="1:16" ht="13.5" thickBot="1">
      <c r="A42" s="284" t="s">
        <v>63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</row>
    <row r="43" spans="1:16" ht="13.5" thickBot="1">
      <c r="A43" s="287" t="s">
        <v>142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9"/>
    </row>
    <row r="44" spans="1:16" ht="12.75">
      <c r="A44" s="290" t="s">
        <v>0</v>
      </c>
      <c r="B44" s="291" t="s">
        <v>50</v>
      </c>
      <c r="C44" s="291"/>
      <c r="D44" s="292" t="s">
        <v>16</v>
      </c>
      <c r="E44" s="294">
        <v>1</v>
      </c>
      <c r="F44" s="294"/>
      <c r="G44" s="294">
        <f>E44+1</f>
        <v>2</v>
      </c>
      <c r="H44" s="294"/>
      <c r="I44" s="294">
        <f>G44+1</f>
        <v>3</v>
      </c>
      <c r="J44" s="294"/>
      <c r="K44" s="294">
        <f>I44+1</f>
        <v>4</v>
      </c>
      <c r="L44" s="294"/>
      <c r="M44" s="294" t="s">
        <v>133</v>
      </c>
      <c r="N44" s="294"/>
      <c r="O44" s="294" t="s">
        <v>134</v>
      </c>
      <c r="P44" s="295"/>
    </row>
    <row r="45" spans="1:16" ht="12.75">
      <c r="A45" s="281"/>
      <c r="B45" s="282"/>
      <c r="C45" s="282"/>
      <c r="D45" s="293"/>
      <c r="E45" s="159" t="s">
        <v>60</v>
      </c>
      <c r="F45" s="159" t="s">
        <v>61</v>
      </c>
      <c r="G45" s="159" t="s">
        <v>60</v>
      </c>
      <c r="H45" s="159" t="s">
        <v>61</v>
      </c>
      <c r="I45" s="159" t="s">
        <v>60</v>
      </c>
      <c r="J45" s="159" t="s">
        <v>61</v>
      </c>
      <c r="K45" s="159" t="s">
        <v>60</v>
      </c>
      <c r="L45" s="159" t="s">
        <v>61</v>
      </c>
      <c r="M45" s="159" t="s">
        <v>60</v>
      </c>
      <c r="N45" s="159" t="s">
        <v>61</v>
      </c>
      <c r="O45" s="159" t="s">
        <v>60</v>
      </c>
      <c r="P45" s="192" t="s">
        <v>61</v>
      </c>
    </row>
    <row r="46" spans="1:16" ht="12.75">
      <c r="A46" s="191" t="s">
        <v>40</v>
      </c>
      <c r="B46" s="277" t="str">
        <f>B10</f>
        <v>INSTALAÇÕES</v>
      </c>
      <c r="C46" s="278"/>
      <c r="D46" s="94">
        <f>'SA SO TRECHO 2'!I13</f>
        <v>662.55</v>
      </c>
      <c r="E46" s="156"/>
      <c r="F46" s="156"/>
      <c r="G46" s="23">
        <v>1</v>
      </c>
      <c r="H46" s="17">
        <f>D46</f>
        <v>662.55</v>
      </c>
      <c r="I46" s="94"/>
      <c r="J46" s="17">
        <f>TRUNC(($D46*I46),2)</f>
        <v>0</v>
      </c>
      <c r="K46" s="94"/>
      <c r="L46" s="17">
        <f>TRUNC(($D46*K46),2)</f>
        <v>0</v>
      </c>
      <c r="M46" s="17"/>
      <c r="N46" s="17"/>
      <c r="O46" s="17"/>
      <c r="P46" s="193"/>
    </row>
    <row r="47" spans="1:16" ht="12.75">
      <c r="A47" s="191" t="s">
        <v>7</v>
      </c>
      <c r="B47" s="277" t="str">
        <f aca="true" t="shared" si="0" ref="B47:B52">B11</f>
        <v>MOVIMENTO DE TERRA</v>
      </c>
      <c r="C47" s="278"/>
      <c r="D47" s="94">
        <f>'SA SO TRECHO 2'!I18</f>
        <v>10294.65</v>
      </c>
      <c r="E47" s="156"/>
      <c r="F47" s="156"/>
      <c r="G47" s="23">
        <v>1</v>
      </c>
      <c r="H47" s="17">
        <f>G47*D47</f>
        <v>10294.65</v>
      </c>
      <c r="I47" s="23"/>
      <c r="J47" s="17"/>
      <c r="K47" s="23"/>
      <c r="L47" s="17"/>
      <c r="M47" s="17"/>
      <c r="N47" s="17"/>
      <c r="O47" s="17"/>
      <c r="P47" s="193"/>
    </row>
    <row r="48" spans="1:16" ht="12.75">
      <c r="A48" s="191" t="s">
        <v>17</v>
      </c>
      <c r="B48" s="277" t="str">
        <f t="shared" si="0"/>
        <v>PAVIMENTAÇÃO</v>
      </c>
      <c r="C48" s="278"/>
      <c r="D48" s="94">
        <f>'SA SO TRECHO 2'!I24</f>
        <v>52806.28</v>
      </c>
      <c r="E48" s="156"/>
      <c r="F48" s="156"/>
      <c r="G48" s="23">
        <v>1</v>
      </c>
      <c r="H48" s="17">
        <f>TRUNC(($D48*G48),2)</f>
        <v>52806.28</v>
      </c>
      <c r="I48" s="23"/>
      <c r="J48" s="17"/>
      <c r="K48" s="23"/>
      <c r="L48" s="17"/>
      <c r="M48" s="17"/>
      <c r="N48" s="17"/>
      <c r="O48" s="17"/>
      <c r="P48" s="193"/>
    </row>
    <row r="49" spans="1:19" ht="12.75">
      <c r="A49" s="191" t="s">
        <v>18</v>
      </c>
      <c r="B49" s="277" t="str">
        <f t="shared" si="0"/>
        <v>MICRODRENAGEM</v>
      </c>
      <c r="C49" s="278"/>
      <c r="D49" s="94">
        <f>'ADOLFO ULZEFER 01'!I71</f>
        <v>0</v>
      </c>
      <c r="E49" s="156"/>
      <c r="F49" s="156"/>
      <c r="G49" s="23"/>
      <c r="H49" s="94"/>
      <c r="I49" s="23"/>
      <c r="J49" s="17"/>
      <c r="K49" s="23"/>
      <c r="L49" s="17"/>
      <c r="M49" s="17"/>
      <c r="N49" s="17"/>
      <c r="O49" s="17"/>
      <c r="P49" s="193"/>
      <c r="S49" s="92"/>
    </row>
    <row r="50" spans="1:16" ht="12.75">
      <c r="A50" s="191" t="s">
        <v>51</v>
      </c>
      <c r="B50" s="277" t="str">
        <f t="shared" si="0"/>
        <v>SINALIZAÇÃO</v>
      </c>
      <c r="C50" s="278"/>
      <c r="D50" s="94">
        <f>'SA SO TRECHO 2'!I43</f>
        <v>1513.84</v>
      </c>
      <c r="E50" s="156"/>
      <c r="F50" s="156"/>
      <c r="G50" s="23">
        <v>1</v>
      </c>
      <c r="H50" s="17">
        <f>D50</f>
        <v>1513.84</v>
      </c>
      <c r="I50" s="23"/>
      <c r="J50" s="17"/>
      <c r="K50" s="23"/>
      <c r="L50" s="17"/>
      <c r="M50" s="17"/>
      <c r="N50" s="17"/>
      <c r="O50" s="17"/>
      <c r="P50" s="193"/>
    </row>
    <row r="51" spans="1:16" ht="12.75">
      <c r="A51" s="191" t="s">
        <v>52</v>
      </c>
      <c r="B51" s="277" t="str">
        <f t="shared" si="0"/>
        <v>REGULARIZAÇÃO NOS PASSEIOS</v>
      </c>
      <c r="C51" s="278"/>
      <c r="D51" s="94">
        <f>'ADOLFO ULZEFER 01'!I88</f>
        <v>0</v>
      </c>
      <c r="E51" s="156"/>
      <c r="F51" s="156"/>
      <c r="G51" s="23"/>
      <c r="H51" s="17"/>
      <c r="I51" s="23"/>
      <c r="J51" s="17"/>
      <c r="K51" s="23"/>
      <c r="L51" s="17"/>
      <c r="M51" s="17"/>
      <c r="N51" s="17"/>
      <c r="O51" s="17"/>
      <c r="P51" s="193"/>
    </row>
    <row r="52" spans="1:16" ht="12.75">
      <c r="A52" s="191" t="s">
        <v>55</v>
      </c>
      <c r="B52" s="277" t="str">
        <f t="shared" si="0"/>
        <v>SERVIÇOS FINAIS E EVENTUAIS</v>
      </c>
      <c r="C52" s="278"/>
      <c r="D52" s="94">
        <f>'SA SO TRECHO 2'!I56</f>
        <v>14003.18</v>
      </c>
      <c r="E52" s="156"/>
      <c r="F52" s="156"/>
      <c r="G52" s="23">
        <v>1</v>
      </c>
      <c r="H52" s="17">
        <f>TRUNC(($D52*G52),2)</f>
        <v>14003.18</v>
      </c>
      <c r="I52" s="94"/>
      <c r="J52" s="17">
        <f>TRUNC(($D52*I52),2)</f>
        <v>0</v>
      </c>
      <c r="K52" s="23"/>
      <c r="L52" s="17"/>
      <c r="M52" s="17"/>
      <c r="N52" s="17"/>
      <c r="O52" s="17"/>
      <c r="P52" s="193"/>
    </row>
    <row r="53" spans="1:16" ht="12.75">
      <c r="A53" s="194"/>
      <c r="B53" s="275"/>
      <c r="C53" s="276"/>
      <c r="D53" s="157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93"/>
    </row>
    <row r="54" spans="1:16" ht="12.75">
      <c r="A54" s="279" t="s">
        <v>53</v>
      </c>
      <c r="B54" s="280"/>
      <c r="C54" s="280"/>
      <c r="D54" s="161">
        <f>SUM(D46:D52)</f>
        <v>79280.5</v>
      </c>
      <c r="E54" s="94"/>
      <c r="F54" s="94"/>
      <c r="G54" s="94"/>
      <c r="H54" s="94">
        <f>SUM(H46:H52)</f>
        <v>79280.5</v>
      </c>
      <c r="I54" s="94"/>
      <c r="J54" s="94">
        <f>SUM(J46:J52)</f>
        <v>0</v>
      </c>
      <c r="K54" s="94"/>
      <c r="L54" s="94">
        <f>SUM(L46:L52)</f>
        <v>0</v>
      </c>
      <c r="M54" s="94"/>
      <c r="N54" s="94"/>
      <c r="O54" s="94"/>
      <c r="P54" s="193"/>
    </row>
    <row r="55" spans="1:16" ht="12.75">
      <c r="A55" s="281" t="s">
        <v>54</v>
      </c>
      <c r="B55" s="282"/>
      <c r="C55" s="282"/>
      <c r="D55" s="162"/>
      <c r="E55" s="161"/>
      <c r="F55" s="161"/>
      <c r="G55" s="161"/>
      <c r="H55" s="161">
        <f>F55+H54</f>
        <v>79280.5</v>
      </c>
      <c r="I55" s="161"/>
      <c r="J55" s="161">
        <f>H55+J54</f>
        <v>79280.5</v>
      </c>
      <c r="K55" s="161"/>
      <c r="L55" s="161">
        <f>J55+L54</f>
        <v>79280.5</v>
      </c>
      <c r="M55" s="161"/>
      <c r="N55" s="161">
        <f>L55+N54</f>
        <v>79280.5</v>
      </c>
      <c r="O55" s="161"/>
      <c r="P55" s="195">
        <f>N55+P54</f>
        <v>79280.5</v>
      </c>
    </row>
    <row r="56" spans="1:16" ht="12.75">
      <c r="A56" s="196"/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97"/>
    </row>
    <row r="57" spans="1:16" ht="12.75">
      <c r="A57" s="196"/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97"/>
    </row>
    <row r="58" spans="1:16" ht="12.75">
      <c r="A58" s="198" t="s">
        <v>131</v>
      </c>
      <c r="B58" s="155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97"/>
    </row>
    <row r="59" spans="1:16" ht="12.75">
      <c r="A59" s="196"/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97"/>
    </row>
    <row r="60" spans="1:16" ht="12.75">
      <c r="A60" s="196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97"/>
    </row>
    <row r="61" spans="1:16" ht="12.75">
      <c r="A61" s="196"/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97"/>
    </row>
    <row r="62" spans="1:16" ht="12.75">
      <c r="A62" s="196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97"/>
    </row>
    <row r="63" spans="1:16" ht="12.75">
      <c r="A63" s="311"/>
      <c r="B63" s="241"/>
      <c r="C63" s="241"/>
      <c r="D63" s="241"/>
      <c r="E63" s="200"/>
      <c r="F63" s="200"/>
      <c r="G63" s="200"/>
      <c r="H63" s="200"/>
      <c r="I63" s="6"/>
      <c r="J63" s="6"/>
      <c r="K63" s="6"/>
      <c r="L63" s="6"/>
      <c r="M63" s="6"/>
      <c r="N63" s="6"/>
      <c r="O63" s="6"/>
      <c r="P63" s="197"/>
    </row>
    <row r="64" spans="1:16" ht="12.75">
      <c r="A64" s="199"/>
      <c r="B64" s="25"/>
      <c r="C64" s="25"/>
      <c r="D64" s="25"/>
      <c r="E64" s="200"/>
      <c r="F64" s="200"/>
      <c r="G64" s="200"/>
      <c r="H64" s="200"/>
      <c r="I64" s="6"/>
      <c r="J64" s="6"/>
      <c r="K64" s="6"/>
      <c r="L64" s="6"/>
      <c r="M64" s="6"/>
      <c r="N64" s="6"/>
      <c r="O64" s="6"/>
      <c r="P64" s="197"/>
    </row>
    <row r="65" spans="1:16" ht="12.75">
      <c r="A65" s="201"/>
      <c r="B65" s="13"/>
      <c r="C65" s="13"/>
      <c r="D65" s="13"/>
      <c r="E65" s="200"/>
      <c r="F65" s="200"/>
      <c r="G65" s="200"/>
      <c r="H65" s="200"/>
      <c r="I65" s="6"/>
      <c r="J65" s="6"/>
      <c r="K65" s="6"/>
      <c r="L65" s="6"/>
      <c r="M65" s="6"/>
      <c r="N65" s="6"/>
      <c r="O65" s="6"/>
      <c r="P65" s="197"/>
    </row>
    <row r="66" spans="1:16" ht="12.75">
      <c r="A66" s="201"/>
      <c r="B66" s="13"/>
      <c r="C66" s="13"/>
      <c r="D66" s="13"/>
      <c r="E66" s="200"/>
      <c r="F66" s="200"/>
      <c r="G66" s="200"/>
      <c r="H66" s="200"/>
      <c r="I66" s="6"/>
      <c r="J66" s="6"/>
      <c r="K66" s="6"/>
      <c r="L66" s="6"/>
      <c r="M66" s="6"/>
      <c r="N66" s="6"/>
      <c r="O66" s="6"/>
      <c r="P66" s="197"/>
    </row>
    <row r="67" spans="1:16" ht="12.75">
      <c r="A67" s="202"/>
      <c r="B67" s="283"/>
      <c r="C67" s="283"/>
      <c r="D67" s="283"/>
      <c r="E67" s="200"/>
      <c r="F67" s="200"/>
      <c r="G67" s="200"/>
      <c r="H67" s="200"/>
      <c r="I67" s="6"/>
      <c r="J67" s="6"/>
      <c r="K67" s="6"/>
      <c r="L67" s="15"/>
      <c r="M67" s="15"/>
      <c r="N67" s="15"/>
      <c r="O67" s="15"/>
      <c r="P67" s="197"/>
    </row>
    <row r="68" spans="1:16" ht="12.75">
      <c r="A68" s="203"/>
      <c r="B68" s="10"/>
      <c r="C68" s="10" t="s">
        <v>107</v>
      </c>
      <c r="D68" s="10"/>
      <c r="E68" s="200"/>
      <c r="F68" s="200"/>
      <c r="G68" s="200"/>
      <c r="H68" s="274" t="s">
        <v>32</v>
      </c>
      <c r="I68" s="274"/>
      <c r="J68" s="274"/>
      <c r="K68" s="274"/>
      <c r="L68" s="15"/>
      <c r="M68" s="15"/>
      <c r="N68" s="15"/>
      <c r="O68" s="15"/>
      <c r="P68" s="197"/>
    </row>
    <row r="69" spans="1:16" ht="12.75">
      <c r="A69" s="204"/>
      <c r="B69" s="16"/>
      <c r="C69" s="16" t="s">
        <v>23</v>
      </c>
      <c r="D69" s="16"/>
      <c r="E69" s="205"/>
      <c r="F69" s="205"/>
      <c r="G69" s="205"/>
      <c r="H69" s="238" t="s">
        <v>33</v>
      </c>
      <c r="I69" s="238"/>
      <c r="J69" s="238"/>
      <c r="K69" s="238"/>
      <c r="L69" s="206"/>
      <c r="M69" s="206"/>
      <c r="N69" s="206"/>
      <c r="O69" s="206"/>
      <c r="P69" s="197"/>
    </row>
    <row r="70" spans="1:16" ht="12.75">
      <c r="A70" s="204"/>
      <c r="B70" s="16"/>
      <c r="C70" s="16"/>
      <c r="D70" s="16"/>
      <c r="E70" s="205"/>
      <c r="F70" s="205"/>
      <c r="G70" s="205"/>
      <c r="H70" s="16"/>
      <c r="I70" s="16"/>
      <c r="J70" s="16"/>
      <c r="K70" s="16"/>
      <c r="L70" s="206"/>
      <c r="M70" s="206"/>
      <c r="N70" s="206"/>
      <c r="O70" s="206"/>
      <c r="P70" s="197"/>
    </row>
    <row r="71" spans="1:16" ht="12.75">
      <c r="A71" s="207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197"/>
    </row>
    <row r="72" spans="1:16" ht="13.5" thickBot="1">
      <c r="A72" s="209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1"/>
    </row>
    <row r="73" spans="1:16" ht="15">
      <c r="A73" s="296" t="s">
        <v>59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8"/>
    </row>
    <row r="74" spans="1:16" ht="12.75">
      <c r="A74" s="299" t="s">
        <v>135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1"/>
    </row>
    <row r="75" spans="1:16" ht="12.75">
      <c r="A75" s="302" t="s">
        <v>159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4"/>
    </row>
    <row r="76" spans="1:16" ht="12.75">
      <c r="A76" s="305" t="s">
        <v>137</v>
      </c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7"/>
    </row>
    <row r="77" spans="1:16" ht="12.75">
      <c r="A77" s="308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10"/>
    </row>
    <row r="78" spans="1:16" ht="13.5" thickBot="1">
      <c r="A78" s="284" t="s">
        <v>63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6"/>
    </row>
    <row r="79" spans="1:16" ht="13.5" thickBot="1">
      <c r="A79" s="287" t="s">
        <v>138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9"/>
    </row>
    <row r="80" spans="1:16" ht="12.75">
      <c r="A80" s="290" t="s">
        <v>0</v>
      </c>
      <c r="B80" s="291" t="s">
        <v>50</v>
      </c>
      <c r="C80" s="291"/>
      <c r="D80" s="292" t="s">
        <v>16</v>
      </c>
      <c r="E80" s="294">
        <v>1</v>
      </c>
      <c r="F80" s="294"/>
      <c r="G80" s="294">
        <f>E80+1</f>
        <v>2</v>
      </c>
      <c r="H80" s="294"/>
      <c r="I80" s="294">
        <f>G80+1</f>
        <v>3</v>
      </c>
      <c r="J80" s="294"/>
      <c r="K80" s="294">
        <f>I80+1</f>
        <v>4</v>
      </c>
      <c r="L80" s="294"/>
      <c r="M80" s="294" t="s">
        <v>133</v>
      </c>
      <c r="N80" s="294"/>
      <c r="O80" s="294" t="s">
        <v>134</v>
      </c>
      <c r="P80" s="295"/>
    </row>
    <row r="81" spans="1:16" ht="12.75">
      <c r="A81" s="281"/>
      <c r="B81" s="282"/>
      <c r="C81" s="282"/>
      <c r="D81" s="293"/>
      <c r="E81" s="159" t="s">
        <v>60</v>
      </c>
      <c r="F81" s="159" t="s">
        <v>61</v>
      </c>
      <c r="G81" s="159" t="s">
        <v>60</v>
      </c>
      <c r="H81" s="159" t="s">
        <v>61</v>
      </c>
      <c r="I81" s="159" t="s">
        <v>60</v>
      </c>
      <c r="J81" s="159" t="s">
        <v>61</v>
      </c>
      <c r="K81" s="159" t="s">
        <v>60</v>
      </c>
      <c r="L81" s="159" t="s">
        <v>61</v>
      </c>
      <c r="M81" s="159" t="s">
        <v>60</v>
      </c>
      <c r="N81" s="159" t="s">
        <v>61</v>
      </c>
      <c r="O81" s="159" t="s">
        <v>60</v>
      </c>
      <c r="P81" s="192" t="s">
        <v>61</v>
      </c>
    </row>
    <row r="82" spans="1:16" ht="12.75">
      <c r="A82" s="191" t="s">
        <v>40</v>
      </c>
      <c r="B82" s="277" t="str">
        <f>B46</f>
        <v>INSTALAÇÕES</v>
      </c>
      <c r="C82" s="278"/>
      <c r="D82" s="94">
        <f>'ORÇ ANTONIO TRECHO 03'!I13</f>
        <v>225.55</v>
      </c>
      <c r="E82" s="156"/>
      <c r="F82" s="156"/>
      <c r="G82" s="23"/>
      <c r="H82" s="17"/>
      <c r="I82" s="23">
        <v>1</v>
      </c>
      <c r="J82" s="17">
        <f>TRUNC(($D82*I82),2)</f>
        <v>225.55</v>
      </c>
      <c r="K82" s="94"/>
      <c r="L82" s="17">
        <f>TRUNC(($D82*K82),2)</f>
        <v>0</v>
      </c>
      <c r="M82" s="17"/>
      <c r="N82" s="17"/>
      <c r="O82" s="17"/>
      <c r="P82" s="193"/>
    </row>
    <row r="83" spans="1:16" ht="12.75">
      <c r="A83" s="191" t="s">
        <v>7</v>
      </c>
      <c r="B83" s="277" t="str">
        <f aca="true" t="shared" si="1" ref="B83:B88">B47</f>
        <v>MOVIMENTO DE TERRA</v>
      </c>
      <c r="C83" s="278"/>
      <c r="D83" s="94">
        <f>'ORÇ ANTONIO TRECHO 03'!I18</f>
        <v>3504.5699999999997</v>
      </c>
      <c r="E83" s="156"/>
      <c r="F83" s="156"/>
      <c r="G83" s="23"/>
      <c r="H83" s="17"/>
      <c r="I83" s="23">
        <v>1</v>
      </c>
      <c r="J83" s="17">
        <f aca="true" t="shared" si="2" ref="J83:J88">TRUNC(($D83*I83),2)</f>
        <v>3504.57</v>
      </c>
      <c r="K83" s="23"/>
      <c r="L83" s="17"/>
      <c r="M83" s="17"/>
      <c r="N83" s="17"/>
      <c r="O83" s="17"/>
      <c r="P83" s="193"/>
    </row>
    <row r="84" spans="1:16" ht="12.75">
      <c r="A84" s="191" t="s">
        <v>17</v>
      </c>
      <c r="B84" s="277" t="str">
        <f t="shared" si="1"/>
        <v>PAVIMENTAÇÃO</v>
      </c>
      <c r="C84" s="278"/>
      <c r="D84" s="94">
        <f>'ORÇ ANTONIO TRECHO 03'!I24</f>
        <v>25082.84</v>
      </c>
      <c r="E84" s="156"/>
      <c r="F84" s="156"/>
      <c r="G84" s="23"/>
      <c r="H84" s="17"/>
      <c r="I84" s="23">
        <v>1</v>
      </c>
      <c r="J84" s="17">
        <f t="shared" si="2"/>
        <v>25082.84</v>
      </c>
      <c r="K84" s="23"/>
      <c r="L84" s="17"/>
      <c r="M84" s="17"/>
      <c r="N84" s="17"/>
      <c r="O84" s="17"/>
      <c r="P84" s="193"/>
    </row>
    <row r="85" spans="1:16" ht="12.75">
      <c r="A85" s="191" t="s">
        <v>18</v>
      </c>
      <c r="B85" s="277" t="str">
        <f t="shared" si="1"/>
        <v>MICRODRENAGEM</v>
      </c>
      <c r="C85" s="278"/>
      <c r="D85" s="94">
        <f>'ADOLFO ULZEFER 01'!I108</f>
        <v>0</v>
      </c>
      <c r="E85" s="156"/>
      <c r="F85" s="156"/>
      <c r="G85" s="23"/>
      <c r="H85" s="94"/>
      <c r="I85" s="23"/>
      <c r="J85" s="17">
        <f t="shared" si="2"/>
        <v>0</v>
      </c>
      <c r="K85" s="23"/>
      <c r="L85" s="17"/>
      <c r="M85" s="17"/>
      <c r="N85" s="17"/>
      <c r="O85" s="17"/>
      <c r="P85" s="193"/>
    </row>
    <row r="86" spans="1:16" ht="12.75">
      <c r="A86" s="191" t="s">
        <v>51</v>
      </c>
      <c r="B86" s="277" t="str">
        <f t="shared" si="1"/>
        <v>SINALIZAÇÃO</v>
      </c>
      <c r="C86" s="278"/>
      <c r="D86" s="94">
        <f>'ORÇ ANTONIO TRECHO 03'!I43</f>
        <v>1251.75</v>
      </c>
      <c r="E86" s="156"/>
      <c r="F86" s="156"/>
      <c r="G86" s="23"/>
      <c r="H86" s="17"/>
      <c r="I86" s="23">
        <v>1</v>
      </c>
      <c r="J86" s="17">
        <f t="shared" si="2"/>
        <v>1251.75</v>
      </c>
      <c r="K86" s="23"/>
      <c r="L86" s="17"/>
      <c r="M86" s="17"/>
      <c r="N86" s="17"/>
      <c r="O86" s="17"/>
      <c r="P86" s="193"/>
    </row>
    <row r="87" spans="1:16" ht="12.75">
      <c r="A87" s="191" t="s">
        <v>52</v>
      </c>
      <c r="B87" s="277" t="str">
        <f t="shared" si="1"/>
        <v>REGULARIZAÇÃO NOS PASSEIOS</v>
      </c>
      <c r="C87" s="278"/>
      <c r="D87" s="94">
        <f>'ADOLFO ULZEFER 01'!I125</f>
        <v>0</v>
      </c>
      <c r="E87" s="156"/>
      <c r="F87" s="156"/>
      <c r="G87" s="23"/>
      <c r="H87" s="17"/>
      <c r="I87" s="23"/>
      <c r="J87" s="17">
        <f t="shared" si="2"/>
        <v>0</v>
      </c>
      <c r="K87" s="23"/>
      <c r="L87" s="17"/>
      <c r="M87" s="17"/>
      <c r="N87" s="17"/>
      <c r="O87" s="17"/>
      <c r="P87" s="193"/>
    </row>
    <row r="88" spans="1:16" ht="12.75">
      <c r="A88" s="191" t="s">
        <v>55</v>
      </c>
      <c r="B88" s="277" t="str">
        <f t="shared" si="1"/>
        <v>SERVIÇOS FINAIS E EVENTUAIS</v>
      </c>
      <c r="C88" s="278"/>
      <c r="D88" s="94">
        <f>'ORÇ ANTONIO TRECHO 03'!I56</f>
        <v>4767.04</v>
      </c>
      <c r="E88" s="156"/>
      <c r="F88" s="156"/>
      <c r="G88" s="23"/>
      <c r="H88" s="17"/>
      <c r="I88" s="23">
        <v>1</v>
      </c>
      <c r="J88" s="17">
        <f t="shared" si="2"/>
        <v>4767.04</v>
      </c>
      <c r="K88" s="23"/>
      <c r="L88" s="17"/>
      <c r="M88" s="17"/>
      <c r="N88" s="17"/>
      <c r="O88" s="17"/>
      <c r="P88" s="193"/>
    </row>
    <row r="89" spans="1:16" ht="12.75">
      <c r="A89" s="194"/>
      <c r="B89" s="275"/>
      <c r="C89" s="276"/>
      <c r="D89" s="157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93"/>
    </row>
    <row r="90" spans="1:16" ht="12.75">
      <c r="A90" s="279" t="s">
        <v>53</v>
      </c>
      <c r="B90" s="280"/>
      <c r="C90" s="280"/>
      <c r="D90" s="161">
        <f>SUM(D82:D88)</f>
        <v>34831.75</v>
      </c>
      <c r="E90" s="94"/>
      <c r="F90" s="94"/>
      <c r="G90" s="94"/>
      <c r="H90" s="94">
        <f>SUM(H82:H88)</f>
        <v>0</v>
      </c>
      <c r="I90" s="94"/>
      <c r="J90" s="94">
        <f>SUM(J82:J88)</f>
        <v>34831.75</v>
      </c>
      <c r="K90" s="94"/>
      <c r="L90" s="94">
        <f>SUM(L82:L88)</f>
        <v>0</v>
      </c>
      <c r="M90" s="94"/>
      <c r="N90" s="94"/>
      <c r="O90" s="94"/>
      <c r="P90" s="193"/>
    </row>
    <row r="91" spans="1:16" ht="12.75">
      <c r="A91" s="281" t="s">
        <v>54</v>
      </c>
      <c r="B91" s="282"/>
      <c r="C91" s="282"/>
      <c r="D91" s="162"/>
      <c r="E91" s="161"/>
      <c r="F91" s="161"/>
      <c r="G91" s="161"/>
      <c r="H91" s="161">
        <f>F91+H90</f>
        <v>0</v>
      </c>
      <c r="I91" s="161"/>
      <c r="J91" s="161">
        <f>H91+J90</f>
        <v>34831.75</v>
      </c>
      <c r="K91" s="161"/>
      <c r="L91" s="161">
        <f>J91+L90</f>
        <v>34831.75</v>
      </c>
      <c r="M91" s="161"/>
      <c r="N91" s="161">
        <f>L91+N90</f>
        <v>34831.75</v>
      </c>
      <c r="O91" s="161"/>
      <c r="P91" s="195">
        <f>N91+P90</f>
        <v>34831.75</v>
      </c>
    </row>
    <row r="92" spans="1:16" ht="12.75">
      <c r="A92" s="196"/>
      <c r="B92" s="1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97"/>
    </row>
    <row r="93" spans="1:16" ht="12.75">
      <c r="A93" s="196"/>
      <c r="B93" s="11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97"/>
    </row>
    <row r="94" spans="1:16" ht="12.75">
      <c r="A94" s="198" t="s">
        <v>131</v>
      </c>
      <c r="B94" s="155"/>
      <c r="C94" s="1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97"/>
    </row>
    <row r="95" spans="1:16" ht="12.75">
      <c r="A95" s="196"/>
      <c r="B95" s="11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97"/>
    </row>
    <row r="96" spans="1:16" ht="12.75">
      <c r="A96" s="196"/>
      <c r="B96" s="11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97"/>
    </row>
    <row r="97" spans="1:16" ht="12.75">
      <c r="A97" s="196"/>
      <c r="B97" s="11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97"/>
    </row>
    <row r="98" spans="1:16" ht="12.75">
      <c r="A98" s="196"/>
      <c r="B98" s="11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97"/>
    </row>
    <row r="99" spans="1:16" ht="12.75">
      <c r="A99" s="196"/>
      <c r="B99" s="11"/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97"/>
    </row>
    <row r="100" spans="1:16" ht="12.75">
      <c r="A100" s="196"/>
      <c r="B100" s="11"/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97"/>
    </row>
    <row r="101" spans="1:16" ht="12.75">
      <c r="A101" s="196"/>
      <c r="B101" s="11"/>
      <c r="C101" s="1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97"/>
    </row>
    <row r="102" spans="1:16" ht="12.75">
      <c r="A102" s="201"/>
      <c r="B102" s="13"/>
      <c r="C102" s="13"/>
      <c r="D102" s="13"/>
      <c r="E102" s="200"/>
      <c r="F102" s="200"/>
      <c r="G102" s="200"/>
      <c r="H102" s="200"/>
      <c r="I102" s="6"/>
      <c r="J102" s="6"/>
      <c r="K102" s="6"/>
      <c r="L102" s="6"/>
      <c r="M102" s="6"/>
      <c r="N102" s="6"/>
      <c r="O102" s="6"/>
      <c r="P102" s="197"/>
    </row>
    <row r="103" spans="1:16" ht="12.75">
      <c r="A103" s="202"/>
      <c r="B103" s="283"/>
      <c r="C103" s="283"/>
      <c r="D103" s="283"/>
      <c r="E103" s="200"/>
      <c r="F103" s="200"/>
      <c r="G103" s="200"/>
      <c r="H103" s="200"/>
      <c r="I103" s="6"/>
      <c r="J103" s="6"/>
      <c r="K103" s="6"/>
      <c r="L103" s="15"/>
      <c r="M103" s="15"/>
      <c r="N103" s="15"/>
      <c r="O103" s="15"/>
      <c r="P103" s="197"/>
    </row>
    <row r="104" spans="1:16" ht="12.75">
      <c r="A104" s="203"/>
      <c r="B104" s="10"/>
      <c r="C104" s="10" t="s">
        <v>107</v>
      </c>
      <c r="D104" s="10"/>
      <c r="E104" s="200"/>
      <c r="F104" s="200"/>
      <c r="G104" s="200"/>
      <c r="H104" s="274" t="s">
        <v>32</v>
      </c>
      <c r="I104" s="274"/>
      <c r="J104" s="274"/>
      <c r="K104" s="274"/>
      <c r="L104" s="15"/>
      <c r="M104" s="15"/>
      <c r="N104" s="15"/>
      <c r="O104" s="15"/>
      <c r="P104" s="197"/>
    </row>
    <row r="105" spans="1:16" ht="12.75">
      <c r="A105" s="204"/>
      <c r="B105" s="16"/>
      <c r="C105" s="16" t="s">
        <v>23</v>
      </c>
      <c r="D105" s="16"/>
      <c r="E105" s="205"/>
      <c r="F105" s="205"/>
      <c r="G105" s="205"/>
      <c r="H105" s="238" t="s">
        <v>33</v>
      </c>
      <c r="I105" s="238"/>
      <c r="J105" s="238"/>
      <c r="K105" s="238"/>
      <c r="L105" s="206"/>
      <c r="M105" s="206"/>
      <c r="N105" s="206"/>
      <c r="O105" s="206"/>
      <c r="P105" s="197"/>
    </row>
    <row r="106" spans="1:16" ht="12.75">
      <c r="A106" s="204"/>
      <c r="B106" s="16"/>
      <c r="C106" s="16"/>
      <c r="D106" s="16"/>
      <c r="E106" s="205"/>
      <c r="F106" s="205"/>
      <c r="G106" s="205"/>
      <c r="H106" s="16"/>
      <c r="I106" s="16"/>
      <c r="J106" s="16"/>
      <c r="K106" s="16"/>
      <c r="L106" s="206"/>
      <c r="M106" s="206"/>
      <c r="N106" s="206"/>
      <c r="O106" s="206"/>
      <c r="P106" s="197"/>
    </row>
    <row r="107" spans="1:16" ht="12.75">
      <c r="A107" s="204"/>
      <c r="B107" s="16"/>
      <c r="C107" s="16"/>
      <c r="D107" s="16"/>
      <c r="E107" s="205"/>
      <c r="F107" s="205"/>
      <c r="G107" s="205"/>
      <c r="H107" s="16"/>
      <c r="I107" s="16"/>
      <c r="J107" s="16"/>
      <c r="K107" s="16"/>
      <c r="L107" s="206"/>
      <c r="M107" s="206"/>
      <c r="N107" s="206"/>
      <c r="O107" s="206"/>
      <c r="P107" s="197"/>
    </row>
    <row r="108" spans="1:16" ht="13.5" thickBot="1">
      <c r="A108" s="217"/>
      <c r="B108" s="218"/>
      <c r="C108" s="218"/>
      <c r="D108" s="218"/>
      <c r="E108" s="219"/>
      <c r="F108" s="219"/>
      <c r="G108" s="219"/>
      <c r="H108" s="218"/>
      <c r="I108" s="218"/>
      <c r="J108" s="218"/>
      <c r="K108" s="218"/>
      <c r="L108" s="220"/>
      <c r="M108" s="220"/>
      <c r="N108" s="220"/>
      <c r="O108" s="220"/>
      <c r="P108" s="211"/>
    </row>
    <row r="109" spans="1:16" ht="15">
      <c r="A109" s="296" t="s">
        <v>59</v>
      </c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8"/>
    </row>
    <row r="110" spans="1:16" ht="12.75">
      <c r="A110" s="299" t="s">
        <v>135</v>
      </c>
      <c r="B110" s="300"/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1"/>
    </row>
    <row r="111" spans="1:16" ht="12.75">
      <c r="A111" s="302" t="s">
        <v>159</v>
      </c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4"/>
    </row>
    <row r="112" spans="1:16" ht="12.75">
      <c r="A112" s="305" t="s">
        <v>154</v>
      </c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7"/>
    </row>
    <row r="113" spans="1:16" ht="12.75">
      <c r="A113" s="308"/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10"/>
    </row>
    <row r="114" spans="1:16" ht="13.5" thickBot="1">
      <c r="A114" s="284" t="s">
        <v>63</v>
      </c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6"/>
    </row>
    <row r="115" spans="1:16" ht="13.5" thickBot="1">
      <c r="A115" s="287" t="s">
        <v>139</v>
      </c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9"/>
    </row>
    <row r="116" spans="1:16" ht="12.75">
      <c r="A116" s="290" t="s">
        <v>0</v>
      </c>
      <c r="B116" s="291" t="s">
        <v>50</v>
      </c>
      <c r="C116" s="291"/>
      <c r="D116" s="292" t="s">
        <v>16</v>
      </c>
      <c r="E116" s="294">
        <v>1</v>
      </c>
      <c r="F116" s="294"/>
      <c r="G116" s="294">
        <f>E116+1</f>
        <v>2</v>
      </c>
      <c r="H116" s="294"/>
      <c r="I116" s="294">
        <f>G116+1</f>
        <v>3</v>
      </c>
      <c r="J116" s="294"/>
      <c r="K116" s="294">
        <f>I116+1</f>
        <v>4</v>
      </c>
      <c r="L116" s="294"/>
      <c r="M116" s="294" t="s">
        <v>133</v>
      </c>
      <c r="N116" s="294"/>
      <c r="O116" s="294" t="s">
        <v>134</v>
      </c>
      <c r="P116" s="295"/>
    </row>
    <row r="117" spans="1:16" ht="12.75">
      <c r="A117" s="281"/>
      <c r="B117" s="282"/>
      <c r="C117" s="282"/>
      <c r="D117" s="293"/>
      <c r="E117" s="159" t="s">
        <v>60</v>
      </c>
      <c r="F117" s="159" t="s">
        <v>61</v>
      </c>
      <c r="G117" s="159" t="s">
        <v>60</v>
      </c>
      <c r="H117" s="159" t="s">
        <v>61</v>
      </c>
      <c r="I117" s="159" t="s">
        <v>60</v>
      </c>
      <c r="J117" s="159" t="s">
        <v>61</v>
      </c>
      <c r="K117" s="159" t="s">
        <v>60</v>
      </c>
      <c r="L117" s="159" t="s">
        <v>61</v>
      </c>
      <c r="M117" s="159" t="s">
        <v>60</v>
      </c>
      <c r="N117" s="159" t="s">
        <v>61</v>
      </c>
      <c r="O117" s="159" t="s">
        <v>60</v>
      </c>
      <c r="P117" s="192" t="s">
        <v>61</v>
      </c>
    </row>
    <row r="118" spans="1:16" ht="12.75">
      <c r="A118" s="191" t="s">
        <v>40</v>
      </c>
      <c r="B118" s="277" t="str">
        <f>B82</f>
        <v>INSTALAÇÕES</v>
      </c>
      <c r="C118" s="278"/>
      <c r="D118" s="94">
        <f>'SA TRECHO 4'!I13</f>
        <v>165.29</v>
      </c>
      <c r="E118" s="156"/>
      <c r="F118" s="156"/>
      <c r="G118" s="23"/>
      <c r="H118" s="17"/>
      <c r="I118" s="156"/>
      <c r="J118" s="17"/>
      <c r="K118" s="23">
        <v>1</v>
      </c>
      <c r="L118" s="17">
        <f>D118</f>
        <v>165.29</v>
      </c>
      <c r="M118" s="17"/>
      <c r="N118" s="17"/>
      <c r="O118" s="17"/>
      <c r="P118" s="193"/>
    </row>
    <row r="119" spans="1:16" ht="12.75">
      <c r="A119" s="191" t="s">
        <v>7</v>
      </c>
      <c r="B119" s="277" t="str">
        <f aca="true" t="shared" si="3" ref="B119:B124">B83</f>
        <v>MOVIMENTO DE TERRA</v>
      </c>
      <c r="C119" s="278"/>
      <c r="D119" s="94">
        <f>'SA TRECHO 4'!I18</f>
        <v>2568.25</v>
      </c>
      <c r="E119" s="156"/>
      <c r="F119" s="156"/>
      <c r="G119" s="23"/>
      <c r="H119" s="17"/>
      <c r="I119" s="156"/>
      <c r="J119" s="17"/>
      <c r="K119" s="23">
        <v>1</v>
      </c>
      <c r="L119" s="17">
        <f aca="true" t="shared" si="4" ref="L119:L126">D119</f>
        <v>2568.25</v>
      </c>
      <c r="M119" s="17"/>
      <c r="N119" s="17"/>
      <c r="O119" s="17"/>
      <c r="P119" s="193"/>
    </row>
    <row r="120" spans="1:16" ht="12.75">
      <c r="A120" s="191" t="s">
        <v>17</v>
      </c>
      <c r="B120" s="277" t="str">
        <f t="shared" si="3"/>
        <v>PAVIMENTAÇÃO</v>
      </c>
      <c r="C120" s="278"/>
      <c r="D120" s="94">
        <f>'SA TRECHO 4'!I24</f>
        <v>17416.38</v>
      </c>
      <c r="E120" s="156"/>
      <c r="F120" s="156"/>
      <c r="G120" s="23"/>
      <c r="H120" s="17"/>
      <c r="I120" s="156"/>
      <c r="J120" s="17"/>
      <c r="K120" s="23">
        <v>1</v>
      </c>
      <c r="L120" s="17">
        <f t="shared" si="4"/>
        <v>17416.38</v>
      </c>
      <c r="M120" s="17"/>
      <c r="N120" s="17"/>
      <c r="O120" s="17"/>
      <c r="P120" s="193"/>
    </row>
    <row r="121" spans="1:16" ht="12.75">
      <c r="A121" s="191" t="s">
        <v>18</v>
      </c>
      <c r="B121" s="277" t="str">
        <f t="shared" si="3"/>
        <v>MICRODRENAGEM</v>
      </c>
      <c r="C121" s="278"/>
      <c r="D121" s="94">
        <f>'SA TRECHO 4'!I34</f>
        <v>0</v>
      </c>
      <c r="E121" s="156"/>
      <c r="F121" s="156"/>
      <c r="G121" s="23"/>
      <c r="H121" s="94"/>
      <c r="I121" s="156"/>
      <c r="J121" s="17"/>
      <c r="K121" s="23"/>
      <c r="L121" s="17">
        <f t="shared" si="4"/>
        <v>0</v>
      </c>
      <c r="M121" s="17"/>
      <c r="N121" s="17"/>
      <c r="O121" s="17"/>
      <c r="P121" s="193"/>
    </row>
    <row r="122" spans="1:16" ht="12.75">
      <c r="A122" s="191" t="s">
        <v>51</v>
      </c>
      <c r="B122" s="277" t="str">
        <f t="shared" si="3"/>
        <v>SINALIZAÇÃO</v>
      </c>
      <c r="C122" s="278"/>
      <c r="D122" s="94">
        <f>'SA TRECHO 4'!I43</f>
        <v>233.66</v>
      </c>
      <c r="E122" s="156"/>
      <c r="F122" s="156"/>
      <c r="G122" s="23"/>
      <c r="H122" s="17"/>
      <c r="I122" s="156"/>
      <c r="J122" s="17"/>
      <c r="K122" s="23">
        <v>1</v>
      </c>
      <c r="L122" s="17">
        <f t="shared" si="4"/>
        <v>233.66</v>
      </c>
      <c r="M122" s="17"/>
      <c r="N122" s="17"/>
      <c r="O122" s="17"/>
      <c r="P122" s="193"/>
    </row>
    <row r="123" spans="1:16" ht="12.75">
      <c r="A123" s="191" t="s">
        <v>52</v>
      </c>
      <c r="B123" s="277" t="str">
        <f t="shared" si="3"/>
        <v>REGULARIZAÇÃO NOS PASSEIOS</v>
      </c>
      <c r="C123" s="278"/>
      <c r="D123" s="94">
        <f>'SA TRECHO 4'!I51</f>
        <v>0</v>
      </c>
      <c r="E123" s="156"/>
      <c r="F123" s="156"/>
      <c r="G123" s="23"/>
      <c r="H123" s="17"/>
      <c r="I123" s="156"/>
      <c r="J123" s="17"/>
      <c r="K123" s="23"/>
      <c r="L123" s="17">
        <f t="shared" si="4"/>
        <v>0</v>
      </c>
      <c r="M123" s="17"/>
      <c r="N123" s="17"/>
      <c r="O123" s="17"/>
      <c r="P123" s="193"/>
    </row>
    <row r="124" spans="1:16" ht="12.75">
      <c r="A124" s="191" t="s">
        <v>55</v>
      </c>
      <c r="B124" s="277" t="str">
        <f t="shared" si="3"/>
        <v>SERVIÇOS FINAIS E EVENTUAIS</v>
      </c>
      <c r="C124" s="278"/>
      <c r="D124" s="94">
        <f>'SA TRECHO 4'!I56</f>
        <v>3493.42</v>
      </c>
      <c r="E124" s="156"/>
      <c r="F124" s="156"/>
      <c r="G124" s="23"/>
      <c r="H124" s="17"/>
      <c r="I124" s="156"/>
      <c r="J124" s="17"/>
      <c r="K124" s="23">
        <v>1</v>
      </c>
      <c r="L124" s="17">
        <f t="shared" si="4"/>
        <v>3493.42</v>
      </c>
      <c r="M124" s="17"/>
      <c r="N124" s="17"/>
      <c r="O124" s="17"/>
      <c r="P124" s="193"/>
    </row>
    <row r="125" spans="1:16" ht="12.75">
      <c r="A125" s="194"/>
      <c r="B125" s="275"/>
      <c r="C125" s="276"/>
      <c r="D125" s="157"/>
      <c r="E125" s="160"/>
      <c r="F125" s="160"/>
      <c r="G125" s="160"/>
      <c r="H125" s="160"/>
      <c r="I125" s="160"/>
      <c r="J125" s="160"/>
      <c r="K125" s="160"/>
      <c r="L125" s="17">
        <f t="shared" si="4"/>
        <v>0</v>
      </c>
      <c r="M125" s="160"/>
      <c r="N125" s="160"/>
      <c r="O125" s="160"/>
      <c r="P125" s="193"/>
    </row>
    <row r="126" spans="1:16" ht="12.75">
      <c r="A126" s="279" t="s">
        <v>53</v>
      </c>
      <c r="B126" s="280"/>
      <c r="C126" s="280"/>
      <c r="D126" s="161">
        <f>SUM(D118:D124)</f>
        <v>23877</v>
      </c>
      <c r="E126" s="94"/>
      <c r="F126" s="94"/>
      <c r="G126" s="94"/>
      <c r="H126" s="94">
        <f>SUM(H118:H124)</f>
        <v>0</v>
      </c>
      <c r="I126" s="94"/>
      <c r="J126" s="94"/>
      <c r="K126" s="94"/>
      <c r="L126" s="17">
        <f t="shared" si="4"/>
        <v>23877</v>
      </c>
      <c r="M126" s="94"/>
      <c r="N126" s="94"/>
      <c r="O126" s="94"/>
      <c r="P126" s="193"/>
    </row>
    <row r="127" spans="1:16" ht="12.75">
      <c r="A127" s="281" t="s">
        <v>54</v>
      </c>
      <c r="B127" s="282"/>
      <c r="C127" s="282"/>
      <c r="D127" s="162"/>
      <c r="E127" s="161"/>
      <c r="F127" s="161"/>
      <c r="G127" s="161"/>
      <c r="H127" s="161">
        <f>F127+H126</f>
        <v>0</v>
      </c>
      <c r="I127" s="161"/>
      <c r="J127" s="161">
        <f>H127+J126</f>
        <v>0</v>
      </c>
      <c r="K127" s="161"/>
      <c r="L127" s="161">
        <f>J127+L126</f>
        <v>23877</v>
      </c>
      <c r="M127" s="161"/>
      <c r="N127" s="161">
        <f>L127+N126</f>
        <v>23877</v>
      </c>
      <c r="O127" s="161"/>
      <c r="P127" s="195">
        <f>N127+P126</f>
        <v>23877</v>
      </c>
    </row>
    <row r="128" spans="1:16" ht="12.75">
      <c r="A128" s="196"/>
      <c r="B128" s="11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97"/>
    </row>
    <row r="129" spans="1:16" ht="12.75">
      <c r="A129" s="196"/>
      <c r="B129" s="11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97"/>
    </row>
    <row r="130" spans="1:16" ht="12.75">
      <c r="A130" s="198" t="s">
        <v>131</v>
      </c>
      <c r="B130" s="155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97"/>
    </row>
    <row r="131" spans="1:16" ht="12.75">
      <c r="A131" s="196"/>
      <c r="B131" s="11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97"/>
    </row>
    <row r="132" spans="1:16" ht="12.75">
      <c r="A132" s="196"/>
      <c r="B132" s="11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97"/>
    </row>
    <row r="133" spans="1:16" ht="12.75">
      <c r="A133" s="196"/>
      <c r="B133" s="11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97"/>
    </row>
    <row r="134" spans="1:16" ht="12.75">
      <c r="A134" s="196"/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97"/>
    </row>
    <row r="135" spans="1:16" ht="12.75">
      <c r="A135" s="196"/>
      <c r="B135" s="11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97"/>
    </row>
    <row r="136" spans="1:16" ht="12.75">
      <c r="A136" s="196"/>
      <c r="B136" s="11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97"/>
    </row>
    <row r="137" spans="1:16" ht="12.75">
      <c r="A137" s="196"/>
      <c r="B137" s="11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97"/>
    </row>
    <row r="138" spans="1:16" ht="12.75">
      <c r="A138" s="201"/>
      <c r="B138" s="13"/>
      <c r="C138" s="13"/>
      <c r="D138" s="13"/>
      <c r="E138" s="200"/>
      <c r="F138" s="200"/>
      <c r="G138" s="200"/>
      <c r="H138" s="200"/>
      <c r="I138" s="6"/>
      <c r="J138" s="6"/>
      <c r="K138" s="6"/>
      <c r="L138" s="6"/>
      <c r="M138" s="6"/>
      <c r="N138" s="6"/>
      <c r="O138" s="12"/>
      <c r="P138" s="197"/>
    </row>
    <row r="139" spans="1:16" ht="12.75">
      <c r="A139" s="202"/>
      <c r="B139" s="283"/>
      <c r="C139" s="283"/>
      <c r="D139" s="283"/>
      <c r="E139" s="200"/>
      <c r="F139" s="200"/>
      <c r="G139" s="200"/>
      <c r="H139" s="200"/>
      <c r="I139" s="6"/>
      <c r="J139" s="6"/>
      <c r="K139" s="6"/>
      <c r="L139" s="15"/>
      <c r="M139" s="15"/>
      <c r="N139" s="15"/>
      <c r="O139" s="12"/>
      <c r="P139" s="197"/>
    </row>
    <row r="140" spans="1:16" ht="12.75">
      <c r="A140" s="203"/>
      <c r="B140" s="10"/>
      <c r="C140" s="10" t="s">
        <v>107</v>
      </c>
      <c r="D140" s="10"/>
      <c r="E140" s="200"/>
      <c r="F140" s="200"/>
      <c r="G140" s="200"/>
      <c r="H140" s="274" t="s">
        <v>32</v>
      </c>
      <c r="I140" s="274"/>
      <c r="J140" s="274"/>
      <c r="K140" s="274"/>
      <c r="L140" s="15"/>
      <c r="M140" s="15"/>
      <c r="N140" s="15"/>
      <c r="O140" s="12"/>
      <c r="P140" s="197"/>
    </row>
    <row r="141" spans="1:16" ht="12.75">
      <c r="A141" s="204"/>
      <c r="B141" s="16"/>
      <c r="C141" s="16" t="s">
        <v>23</v>
      </c>
      <c r="D141" s="16"/>
      <c r="E141" s="205"/>
      <c r="F141" s="205"/>
      <c r="G141" s="205"/>
      <c r="H141" s="238" t="s">
        <v>33</v>
      </c>
      <c r="I141" s="238"/>
      <c r="J141" s="238"/>
      <c r="K141" s="238"/>
      <c r="L141" s="206"/>
      <c r="M141" s="206"/>
      <c r="N141" s="206"/>
      <c r="O141" s="12"/>
      <c r="P141" s="197"/>
    </row>
    <row r="142" spans="1:16" ht="12.75">
      <c r="A142" s="204"/>
      <c r="B142" s="16"/>
      <c r="C142" s="16"/>
      <c r="D142" s="16"/>
      <c r="E142" s="205"/>
      <c r="F142" s="205"/>
      <c r="G142" s="205"/>
      <c r="H142" s="16"/>
      <c r="I142" s="16"/>
      <c r="J142" s="16"/>
      <c r="K142" s="16"/>
      <c r="L142" s="206"/>
      <c r="M142" s="206"/>
      <c r="N142" s="206"/>
      <c r="O142" s="12"/>
      <c r="P142" s="197"/>
    </row>
    <row r="143" spans="1:16" ht="12.75">
      <c r="A143" s="204"/>
      <c r="B143" s="16"/>
      <c r="C143" s="16"/>
      <c r="D143" s="16"/>
      <c r="E143" s="205"/>
      <c r="F143" s="205"/>
      <c r="G143" s="205"/>
      <c r="H143" s="16"/>
      <c r="I143" s="16"/>
      <c r="J143" s="16"/>
      <c r="K143" s="16"/>
      <c r="L143" s="206"/>
      <c r="M143" s="206"/>
      <c r="N143" s="206"/>
      <c r="O143" s="12"/>
      <c r="P143" s="197"/>
    </row>
    <row r="144" spans="1:16" ht="13.5" thickBot="1">
      <c r="A144" s="217"/>
      <c r="B144" s="218"/>
      <c r="C144" s="218"/>
      <c r="D144" s="218"/>
      <c r="E144" s="219"/>
      <c r="F144" s="219"/>
      <c r="G144" s="219"/>
      <c r="H144" s="218"/>
      <c r="I144" s="218"/>
      <c r="J144" s="218"/>
      <c r="K144" s="218"/>
      <c r="L144" s="220"/>
      <c r="M144" s="220"/>
      <c r="N144" s="220"/>
      <c r="O144" s="221"/>
      <c r="P144" s="211"/>
    </row>
    <row r="145" spans="1:16" ht="15">
      <c r="A145" s="296" t="s">
        <v>59</v>
      </c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8"/>
    </row>
    <row r="146" spans="1:16" ht="12.75">
      <c r="A146" s="299" t="s">
        <v>135</v>
      </c>
      <c r="B146" s="300"/>
      <c r="C146" s="300"/>
      <c r="D146" s="300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1"/>
    </row>
    <row r="147" spans="1:16" ht="12.75">
      <c r="A147" s="302" t="s">
        <v>159</v>
      </c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4"/>
    </row>
    <row r="148" spans="1:16" ht="12.75">
      <c r="A148" s="305" t="s">
        <v>144</v>
      </c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7"/>
    </row>
    <row r="149" spans="1:16" ht="12.75">
      <c r="A149" s="308"/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10"/>
    </row>
    <row r="150" spans="1:16" ht="13.5" thickBot="1">
      <c r="A150" s="284" t="s">
        <v>63</v>
      </c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6"/>
    </row>
    <row r="151" spans="1:16" ht="13.5" thickBot="1">
      <c r="A151" s="287" t="s">
        <v>143</v>
      </c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9"/>
    </row>
    <row r="152" spans="1:16" ht="12.75">
      <c r="A152" s="290" t="s">
        <v>0</v>
      </c>
      <c r="B152" s="291" t="s">
        <v>50</v>
      </c>
      <c r="C152" s="291"/>
      <c r="D152" s="292" t="s">
        <v>16</v>
      </c>
      <c r="E152" s="294">
        <v>1</v>
      </c>
      <c r="F152" s="294"/>
      <c r="G152" s="294">
        <f>E152+1</f>
        <v>2</v>
      </c>
      <c r="H152" s="294"/>
      <c r="I152" s="294">
        <f>G152+1</f>
        <v>3</v>
      </c>
      <c r="J152" s="294"/>
      <c r="K152" s="294">
        <f>I152+1</f>
        <v>4</v>
      </c>
      <c r="L152" s="294"/>
      <c r="M152" s="294" t="s">
        <v>133</v>
      </c>
      <c r="N152" s="294"/>
      <c r="O152" s="294" t="s">
        <v>134</v>
      </c>
      <c r="P152" s="295"/>
    </row>
    <row r="153" spans="1:16" ht="12.75">
      <c r="A153" s="281"/>
      <c r="B153" s="282"/>
      <c r="C153" s="282"/>
      <c r="D153" s="293"/>
      <c r="E153" s="159" t="s">
        <v>60</v>
      </c>
      <c r="F153" s="159" t="s">
        <v>61</v>
      </c>
      <c r="G153" s="159" t="s">
        <v>60</v>
      </c>
      <c r="H153" s="159" t="s">
        <v>61</v>
      </c>
      <c r="I153" s="159" t="s">
        <v>60</v>
      </c>
      <c r="J153" s="159" t="s">
        <v>61</v>
      </c>
      <c r="K153" s="159" t="s">
        <v>60</v>
      </c>
      <c r="L153" s="159" t="s">
        <v>61</v>
      </c>
      <c r="M153" s="159" t="s">
        <v>60</v>
      </c>
      <c r="N153" s="159" t="s">
        <v>61</v>
      </c>
      <c r="O153" s="159" t="s">
        <v>60</v>
      </c>
      <c r="P153" s="192" t="s">
        <v>61</v>
      </c>
    </row>
    <row r="154" spans="1:16" ht="12.75">
      <c r="A154" s="191" t="s">
        <v>40</v>
      </c>
      <c r="B154" s="277" t="str">
        <f aca="true" t="shared" si="5" ref="B154:B160">B118</f>
        <v>INSTALAÇÕES</v>
      </c>
      <c r="C154" s="278"/>
      <c r="D154" s="94">
        <f>'TRECHO 05'!I13</f>
        <v>614.58</v>
      </c>
      <c r="E154" s="156"/>
      <c r="F154" s="156"/>
      <c r="G154" s="23"/>
      <c r="H154" s="17"/>
      <c r="I154" s="23"/>
      <c r="J154" s="17">
        <f>TRUNC(($D154*I154),2)</f>
        <v>0</v>
      </c>
      <c r="K154" s="94"/>
      <c r="L154" s="17">
        <f>TRUNC(($D154*K154),2)</f>
        <v>0</v>
      </c>
      <c r="M154" s="17">
        <v>100</v>
      </c>
      <c r="N154" s="17">
        <f>D154</f>
        <v>614.58</v>
      </c>
      <c r="O154" s="17"/>
      <c r="P154" s="193"/>
    </row>
    <row r="155" spans="1:16" ht="12.75">
      <c r="A155" s="191" t="s">
        <v>7</v>
      </c>
      <c r="B155" s="277" t="str">
        <f t="shared" si="5"/>
        <v>MOVIMENTO DE TERRA</v>
      </c>
      <c r="C155" s="278"/>
      <c r="D155" s="94">
        <f>'TRECHO 05'!I18</f>
        <v>9549.32</v>
      </c>
      <c r="E155" s="156"/>
      <c r="F155" s="156"/>
      <c r="G155" s="23"/>
      <c r="H155" s="17"/>
      <c r="I155" s="23"/>
      <c r="J155" s="17">
        <f aca="true" t="shared" si="6" ref="J155:J160">TRUNC(($D155*I155),2)</f>
        <v>0</v>
      </c>
      <c r="K155" s="23"/>
      <c r="L155" s="17"/>
      <c r="M155" s="17">
        <v>50</v>
      </c>
      <c r="N155" s="17">
        <f>D155/2</f>
        <v>4774.66</v>
      </c>
      <c r="O155" s="17">
        <v>50</v>
      </c>
      <c r="P155" s="222">
        <f>D155-N155</f>
        <v>4774.66</v>
      </c>
    </row>
    <row r="156" spans="1:16" ht="12.75">
      <c r="A156" s="191" t="s">
        <v>17</v>
      </c>
      <c r="B156" s="277" t="str">
        <f t="shared" si="5"/>
        <v>PAVIMENTAÇÃO</v>
      </c>
      <c r="C156" s="278"/>
      <c r="D156" s="94">
        <f>'TRECHO 05'!I24</f>
        <v>51366.62</v>
      </c>
      <c r="E156" s="156"/>
      <c r="F156" s="156"/>
      <c r="G156" s="23"/>
      <c r="H156" s="17"/>
      <c r="I156" s="23"/>
      <c r="J156" s="17">
        <f t="shared" si="6"/>
        <v>0</v>
      </c>
      <c r="K156" s="23"/>
      <c r="L156" s="17"/>
      <c r="M156" s="17">
        <v>50</v>
      </c>
      <c r="N156" s="17">
        <f>D156/2</f>
        <v>25683.31</v>
      </c>
      <c r="O156" s="17">
        <v>50</v>
      </c>
      <c r="P156" s="222">
        <f>D156-N156</f>
        <v>25683.31</v>
      </c>
    </row>
    <row r="157" spans="1:16" ht="12.75">
      <c r="A157" s="191" t="s">
        <v>18</v>
      </c>
      <c r="B157" s="277" t="str">
        <f t="shared" si="5"/>
        <v>MICRODRENAGEM</v>
      </c>
      <c r="C157" s="278"/>
      <c r="D157" s="94">
        <f>'TRECHO 05'!I34</f>
        <v>40602.8</v>
      </c>
      <c r="E157" s="156"/>
      <c r="F157" s="156"/>
      <c r="G157" s="23"/>
      <c r="H157" s="94"/>
      <c r="I157" s="23"/>
      <c r="J157" s="17">
        <f t="shared" si="6"/>
        <v>0</v>
      </c>
      <c r="K157" s="23"/>
      <c r="L157" s="17"/>
      <c r="M157" s="17">
        <v>50</v>
      </c>
      <c r="N157" s="17">
        <f>D157/2</f>
        <v>20301.4</v>
      </c>
      <c r="O157" s="17">
        <v>50</v>
      </c>
      <c r="P157" s="222">
        <f>D157-N157</f>
        <v>20301.4</v>
      </c>
    </row>
    <row r="158" spans="1:16" ht="12.75">
      <c r="A158" s="191" t="s">
        <v>51</v>
      </c>
      <c r="B158" s="277" t="str">
        <f t="shared" si="5"/>
        <v>SINALIZAÇÃO</v>
      </c>
      <c r="C158" s="278"/>
      <c r="D158" s="94">
        <f>'TRECHO 05'!I43</f>
        <v>1251.75</v>
      </c>
      <c r="E158" s="156"/>
      <c r="F158" s="156"/>
      <c r="G158" s="23"/>
      <c r="H158" s="17"/>
      <c r="I158" s="23"/>
      <c r="J158" s="17">
        <f t="shared" si="6"/>
        <v>0</v>
      </c>
      <c r="K158" s="23"/>
      <c r="L158" s="17"/>
      <c r="M158" s="17">
        <v>50</v>
      </c>
      <c r="N158" s="17">
        <f>D158/2</f>
        <v>625.875</v>
      </c>
      <c r="O158" s="17">
        <v>50</v>
      </c>
      <c r="P158" s="222">
        <f>D158-N158</f>
        <v>625.875</v>
      </c>
    </row>
    <row r="159" spans="1:16" ht="12.75">
      <c r="A159" s="191" t="s">
        <v>52</v>
      </c>
      <c r="B159" s="277" t="str">
        <f t="shared" si="5"/>
        <v>REGULARIZAÇÃO NOS PASSEIOS</v>
      </c>
      <c r="C159" s="278"/>
      <c r="D159" s="94">
        <f>'TRECHO 05'!I51</f>
        <v>0</v>
      </c>
      <c r="E159" s="156"/>
      <c r="F159" s="156"/>
      <c r="G159" s="23"/>
      <c r="H159" s="17"/>
      <c r="I159" s="23"/>
      <c r="J159" s="17">
        <f t="shared" si="6"/>
        <v>0</v>
      </c>
      <c r="K159" s="23"/>
      <c r="L159" s="17"/>
      <c r="M159" s="17"/>
      <c r="N159" s="17"/>
      <c r="O159" s="17"/>
      <c r="P159" s="222"/>
    </row>
    <row r="160" spans="1:16" ht="12.75">
      <c r="A160" s="191" t="s">
        <v>55</v>
      </c>
      <c r="B160" s="277" t="str">
        <f t="shared" si="5"/>
        <v>SERVIÇOS FINAIS E EVENTUAIS</v>
      </c>
      <c r="C160" s="278"/>
      <c r="D160" s="94">
        <f>'TRECHO 05'!I56</f>
        <v>12989.34</v>
      </c>
      <c r="E160" s="156"/>
      <c r="F160" s="156"/>
      <c r="G160" s="23"/>
      <c r="H160" s="17"/>
      <c r="I160" s="23"/>
      <c r="J160" s="17">
        <f t="shared" si="6"/>
        <v>0</v>
      </c>
      <c r="K160" s="23"/>
      <c r="L160" s="17"/>
      <c r="M160" s="17">
        <v>50</v>
      </c>
      <c r="N160" s="17">
        <f>D160/2</f>
        <v>6494.67</v>
      </c>
      <c r="O160" s="17">
        <v>50</v>
      </c>
      <c r="P160" s="222">
        <f>D160-N160</f>
        <v>6494.67</v>
      </c>
    </row>
    <row r="161" spans="1:16" ht="12.75">
      <c r="A161" s="194"/>
      <c r="B161" s="275"/>
      <c r="C161" s="276"/>
      <c r="D161" s="157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93"/>
    </row>
    <row r="162" spans="1:16" ht="12.75">
      <c r="A162" s="279" t="s">
        <v>53</v>
      </c>
      <c r="B162" s="280"/>
      <c r="C162" s="280"/>
      <c r="D162" s="161">
        <f>SUM(D154:D160)</f>
        <v>116374.41</v>
      </c>
      <c r="E162" s="94"/>
      <c r="F162" s="94"/>
      <c r="G162" s="94"/>
      <c r="H162" s="94">
        <f>SUM(H154:H160)</f>
        <v>0</v>
      </c>
      <c r="I162" s="94"/>
      <c r="J162" s="94">
        <f>SUM(J154:J160)</f>
        <v>0</v>
      </c>
      <c r="K162" s="94"/>
      <c r="L162" s="94">
        <f>SUM(L154:L160)</f>
        <v>0</v>
      </c>
      <c r="M162" s="94"/>
      <c r="N162" s="94">
        <f>SUM(N154:N160)</f>
        <v>58494.495</v>
      </c>
      <c r="O162" s="94"/>
      <c r="P162" s="222">
        <f>SUM(P155:P160)</f>
        <v>57879.915</v>
      </c>
    </row>
    <row r="163" spans="1:16" ht="12.75">
      <c r="A163" s="281" t="s">
        <v>54</v>
      </c>
      <c r="B163" s="282"/>
      <c r="C163" s="282"/>
      <c r="D163" s="162"/>
      <c r="E163" s="161"/>
      <c r="F163" s="161"/>
      <c r="G163" s="161"/>
      <c r="H163" s="161">
        <f>F163+H162</f>
        <v>0</v>
      </c>
      <c r="I163" s="161"/>
      <c r="J163" s="161">
        <f>H163+J162</f>
        <v>0</v>
      </c>
      <c r="K163" s="161"/>
      <c r="L163" s="161">
        <f>J163+L162</f>
        <v>0</v>
      </c>
      <c r="M163" s="161"/>
      <c r="N163" s="161">
        <f>N162</f>
        <v>58494.495</v>
      </c>
      <c r="O163" s="161"/>
      <c r="P163" s="195">
        <f>N163+P162</f>
        <v>116374.41</v>
      </c>
    </row>
    <row r="164" spans="1:16" ht="12.75">
      <c r="A164" s="196"/>
      <c r="B164" s="11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7"/>
    </row>
    <row r="165" spans="1:16" ht="12.75">
      <c r="A165" s="196"/>
      <c r="B165" s="11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7"/>
    </row>
    <row r="166" spans="1:16" ht="12.75">
      <c r="A166" s="198" t="s">
        <v>131</v>
      </c>
      <c r="B166" s="155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7"/>
    </row>
    <row r="167" spans="1:16" ht="12.75">
      <c r="A167" s="198"/>
      <c r="B167" s="155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7"/>
    </row>
    <row r="168" spans="1:16" ht="12.75">
      <c r="A168" s="198"/>
      <c r="B168" s="155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7"/>
    </row>
    <row r="169" spans="1:16" ht="12.75">
      <c r="A169" s="198"/>
      <c r="B169" s="155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7"/>
    </row>
    <row r="170" spans="1:16" ht="12.75">
      <c r="A170" s="198"/>
      <c r="B170" s="155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7"/>
    </row>
    <row r="171" spans="1:16" ht="12.75">
      <c r="A171" s="198"/>
      <c r="B171" s="155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7"/>
    </row>
    <row r="172" spans="1:16" ht="12.75">
      <c r="A172" s="198"/>
      <c r="B172" s="155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7"/>
    </row>
    <row r="173" spans="1:16" ht="12.75">
      <c r="A173" s="196"/>
      <c r="B173" s="11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7"/>
    </row>
    <row r="174" spans="1:16" ht="12.75">
      <c r="A174" s="196"/>
      <c r="B174" s="11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7"/>
    </row>
    <row r="175" spans="1:16" ht="12.75">
      <c r="A175" s="202"/>
      <c r="B175" s="283"/>
      <c r="C175" s="283"/>
      <c r="D175" s="283"/>
      <c r="E175" s="200"/>
      <c r="F175" s="200"/>
      <c r="G175" s="200"/>
      <c r="H175" s="200"/>
      <c r="I175" s="6"/>
      <c r="J175" s="6"/>
      <c r="K175" s="6"/>
      <c r="L175" s="15"/>
      <c r="M175" s="15"/>
      <c r="N175" s="15"/>
      <c r="O175" s="15"/>
      <c r="P175" s="197"/>
    </row>
    <row r="176" spans="1:16" ht="12.75">
      <c r="A176" s="203"/>
      <c r="B176" s="10"/>
      <c r="C176" s="10" t="s">
        <v>107</v>
      </c>
      <c r="D176" s="10"/>
      <c r="E176" s="200"/>
      <c r="F176" s="200"/>
      <c r="G176" s="200"/>
      <c r="H176" s="274" t="s">
        <v>32</v>
      </c>
      <c r="I176" s="274"/>
      <c r="J176" s="274"/>
      <c r="K176" s="274"/>
      <c r="L176" s="15"/>
      <c r="M176" s="15"/>
      <c r="N176" s="15"/>
      <c r="O176" s="15"/>
      <c r="P176" s="197"/>
    </row>
    <row r="177" spans="1:16" ht="12.75">
      <c r="A177" s="204"/>
      <c r="B177" s="16"/>
      <c r="C177" s="16" t="s">
        <v>23</v>
      </c>
      <c r="D177" s="16"/>
      <c r="E177" s="205"/>
      <c r="F177" s="205"/>
      <c r="G177" s="205"/>
      <c r="H177" s="238" t="s">
        <v>33</v>
      </c>
      <c r="I177" s="238"/>
      <c r="J177" s="238"/>
      <c r="K177" s="238"/>
      <c r="L177" s="206"/>
      <c r="M177" s="206"/>
      <c r="N177" s="206"/>
      <c r="O177" s="206"/>
      <c r="P177" s="197"/>
    </row>
    <row r="178" spans="1:16" ht="12.75">
      <c r="A178" s="204"/>
      <c r="B178" s="16"/>
      <c r="C178" s="16"/>
      <c r="D178" s="16"/>
      <c r="E178" s="205"/>
      <c r="F178" s="205"/>
      <c r="G178" s="205"/>
      <c r="H178" s="16"/>
      <c r="I178" s="16"/>
      <c r="J178" s="16"/>
      <c r="K178" s="16"/>
      <c r="L178" s="206"/>
      <c r="M178" s="206"/>
      <c r="N178" s="206"/>
      <c r="O178" s="206"/>
      <c r="P178" s="197"/>
    </row>
    <row r="179" spans="1:16" ht="12.75">
      <c r="A179" s="204"/>
      <c r="B179" s="16"/>
      <c r="C179" s="16"/>
      <c r="D179" s="16"/>
      <c r="E179" s="205"/>
      <c r="F179" s="205"/>
      <c r="G179" s="205"/>
      <c r="H179" s="16"/>
      <c r="I179" s="16"/>
      <c r="J179" s="16"/>
      <c r="K179" s="16"/>
      <c r="L179" s="206"/>
      <c r="M179" s="206"/>
      <c r="N179" s="206"/>
      <c r="O179" s="206"/>
      <c r="P179" s="197"/>
    </row>
    <row r="180" spans="1:16" ht="13.5" thickBot="1">
      <c r="A180" s="217"/>
      <c r="B180" s="218"/>
      <c r="C180" s="218"/>
      <c r="D180" s="218"/>
      <c r="E180" s="219"/>
      <c r="F180" s="219"/>
      <c r="G180" s="219"/>
      <c r="H180" s="218"/>
      <c r="I180" s="218"/>
      <c r="J180" s="218"/>
      <c r="K180" s="218"/>
      <c r="L180" s="220"/>
      <c r="M180" s="220"/>
      <c r="N180" s="220"/>
      <c r="O180" s="220"/>
      <c r="P180" s="211"/>
    </row>
    <row r="181" spans="1:16" ht="15">
      <c r="A181" s="296" t="s">
        <v>59</v>
      </c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8"/>
    </row>
    <row r="182" spans="1:16" ht="12.75">
      <c r="A182" s="299" t="s">
        <v>135</v>
      </c>
      <c r="B182" s="300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1"/>
    </row>
    <row r="183" spans="1:16" ht="12.75">
      <c r="A183" s="302" t="s">
        <v>159</v>
      </c>
      <c r="B183" s="30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4"/>
    </row>
    <row r="184" spans="1:16" ht="12.75">
      <c r="A184" s="305" t="s">
        <v>157</v>
      </c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7"/>
    </row>
    <row r="185" spans="1:16" ht="12.75">
      <c r="A185" s="308"/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10"/>
    </row>
    <row r="186" spans="1:16" ht="13.5" thickBot="1">
      <c r="A186" s="284" t="s">
        <v>63</v>
      </c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6"/>
    </row>
    <row r="187" spans="1:16" ht="13.5" thickBot="1">
      <c r="A187" s="287" t="s">
        <v>156</v>
      </c>
      <c r="B187" s="288"/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9"/>
    </row>
    <row r="188" spans="1:16" ht="12.75">
      <c r="A188" s="290" t="s">
        <v>0</v>
      </c>
      <c r="B188" s="291" t="s">
        <v>50</v>
      </c>
      <c r="C188" s="291"/>
      <c r="D188" s="292" t="s">
        <v>16</v>
      </c>
      <c r="E188" s="294">
        <v>1</v>
      </c>
      <c r="F188" s="294"/>
      <c r="G188" s="294">
        <f>E188+1</f>
        <v>2</v>
      </c>
      <c r="H188" s="294"/>
      <c r="I188" s="294">
        <f>G188+1</f>
        <v>3</v>
      </c>
      <c r="J188" s="294"/>
      <c r="K188" s="294">
        <f>I188+1</f>
        <v>4</v>
      </c>
      <c r="L188" s="294"/>
      <c r="M188" s="294" t="s">
        <v>133</v>
      </c>
      <c r="N188" s="294"/>
      <c r="O188" s="294" t="s">
        <v>134</v>
      </c>
      <c r="P188" s="295"/>
    </row>
    <row r="189" spans="1:16" ht="12.75">
      <c r="A189" s="281"/>
      <c r="B189" s="282"/>
      <c r="C189" s="282"/>
      <c r="D189" s="293"/>
      <c r="E189" s="159" t="s">
        <v>60</v>
      </c>
      <c r="F189" s="159" t="s">
        <v>61</v>
      </c>
      <c r="G189" s="159" t="s">
        <v>60</v>
      </c>
      <c r="H189" s="159" t="s">
        <v>61</v>
      </c>
      <c r="I189" s="159" t="s">
        <v>60</v>
      </c>
      <c r="J189" s="159" t="s">
        <v>61</v>
      </c>
      <c r="K189" s="159" t="s">
        <v>60</v>
      </c>
      <c r="L189" s="159" t="s">
        <v>61</v>
      </c>
      <c r="M189" s="159" t="s">
        <v>60</v>
      </c>
      <c r="N189" s="159" t="s">
        <v>61</v>
      </c>
      <c r="O189" s="159" t="s">
        <v>60</v>
      </c>
      <c r="P189" s="192" t="s">
        <v>61</v>
      </c>
    </row>
    <row r="190" spans="1:16" ht="12.75">
      <c r="A190" s="191" t="s">
        <v>40</v>
      </c>
      <c r="B190" s="277" t="str">
        <f aca="true" t="shared" si="7" ref="B190:B196">B154</f>
        <v>INSTALAÇÕES</v>
      </c>
      <c r="C190" s="278"/>
      <c r="D190" s="94">
        <f>'TRECHO 06'!I13</f>
        <v>158.11</v>
      </c>
      <c r="E190" s="156"/>
      <c r="F190" s="156"/>
      <c r="G190" s="23"/>
      <c r="H190" s="17"/>
      <c r="I190" s="23"/>
      <c r="J190" s="17">
        <f>TRUNC(($D190*I190),2)</f>
        <v>0</v>
      </c>
      <c r="K190" s="94"/>
      <c r="L190" s="17">
        <f>TRUNC(($D190*K190),2)</f>
        <v>0</v>
      </c>
      <c r="M190" s="17"/>
      <c r="N190" s="17"/>
      <c r="O190" s="17">
        <v>100</v>
      </c>
      <c r="P190" s="222">
        <f>D190</f>
        <v>158.11</v>
      </c>
    </row>
    <row r="191" spans="1:16" ht="12.75">
      <c r="A191" s="191" t="s">
        <v>7</v>
      </c>
      <c r="B191" s="277" t="str">
        <f t="shared" si="7"/>
        <v>MOVIMENTO DE TERRA</v>
      </c>
      <c r="C191" s="278"/>
      <c r="D191" s="94">
        <f>'TRECHO 06'!I18</f>
        <v>2456.84</v>
      </c>
      <c r="E191" s="156"/>
      <c r="F191" s="156"/>
      <c r="G191" s="23"/>
      <c r="H191" s="17"/>
      <c r="I191" s="23"/>
      <c r="J191" s="17">
        <f aca="true" t="shared" si="8" ref="J191:J196">TRUNC(($D191*I191),2)</f>
        <v>0</v>
      </c>
      <c r="K191" s="23"/>
      <c r="L191" s="17"/>
      <c r="M191" s="17"/>
      <c r="N191" s="17"/>
      <c r="O191" s="17">
        <v>100</v>
      </c>
      <c r="P191" s="222">
        <f aca="true" t="shared" si="9" ref="P191:P197">D191</f>
        <v>2456.84</v>
      </c>
    </row>
    <row r="192" spans="1:16" ht="12.75">
      <c r="A192" s="191" t="s">
        <v>17</v>
      </c>
      <c r="B192" s="277" t="str">
        <f t="shared" si="7"/>
        <v>PAVIMENTAÇÃO</v>
      </c>
      <c r="C192" s="278"/>
      <c r="D192" s="94">
        <f>'TRECHO 06'!I24</f>
        <v>12871.279999999999</v>
      </c>
      <c r="E192" s="156"/>
      <c r="F192" s="156"/>
      <c r="G192" s="23"/>
      <c r="H192" s="17"/>
      <c r="I192" s="23"/>
      <c r="J192" s="17">
        <f t="shared" si="8"/>
        <v>0</v>
      </c>
      <c r="K192" s="23"/>
      <c r="L192" s="17"/>
      <c r="M192" s="17"/>
      <c r="N192" s="17"/>
      <c r="O192" s="17">
        <v>100</v>
      </c>
      <c r="P192" s="222">
        <f t="shared" si="9"/>
        <v>12871.279999999999</v>
      </c>
    </row>
    <row r="193" spans="1:16" ht="12.75">
      <c r="A193" s="191" t="s">
        <v>18</v>
      </c>
      <c r="B193" s="277" t="str">
        <f t="shared" si="7"/>
        <v>MICRODRENAGEM</v>
      </c>
      <c r="C193" s="278"/>
      <c r="D193" s="94">
        <f>'TRECHO 06'!I34</f>
        <v>0</v>
      </c>
      <c r="E193" s="156"/>
      <c r="F193" s="156"/>
      <c r="G193" s="23"/>
      <c r="H193" s="94"/>
      <c r="I193" s="23"/>
      <c r="J193" s="17">
        <f t="shared" si="8"/>
        <v>0</v>
      </c>
      <c r="K193" s="23"/>
      <c r="L193" s="17"/>
      <c r="M193" s="17"/>
      <c r="N193" s="17"/>
      <c r="O193" s="17"/>
      <c r="P193" s="222">
        <f t="shared" si="9"/>
        <v>0</v>
      </c>
    </row>
    <row r="194" spans="1:16" ht="12.75">
      <c r="A194" s="191" t="s">
        <v>51</v>
      </c>
      <c r="B194" s="277" t="str">
        <f t="shared" si="7"/>
        <v>SINALIZAÇÃO</v>
      </c>
      <c r="C194" s="278"/>
      <c r="D194" s="94">
        <f>'TRECHO 06'!I43</f>
        <v>0</v>
      </c>
      <c r="E194" s="156"/>
      <c r="F194" s="156"/>
      <c r="G194" s="23"/>
      <c r="H194" s="17"/>
      <c r="I194" s="23"/>
      <c r="J194" s="17">
        <f t="shared" si="8"/>
        <v>0</v>
      </c>
      <c r="K194" s="23"/>
      <c r="L194" s="17"/>
      <c r="M194" s="17"/>
      <c r="N194" s="17"/>
      <c r="O194" s="17"/>
      <c r="P194" s="222">
        <f t="shared" si="9"/>
        <v>0</v>
      </c>
    </row>
    <row r="195" spans="1:16" ht="12.75">
      <c r="A195" s="191" t="s">
        <v>52</v>
      </c>
      <c r="B195" s="277" t="str">
        <f t="shared" si="7"/>
        <v>REGULARIZAÇÃO NOS PASSEIOS</v>
      </c>
      <c r="C195" s="278"/>
      <c r="D195" s="94">
        <f>'TRECHO 06'!I51</f>
        <v>0</v>
      </c>
      <c r="E195" s="156"/>
      <c r="F195" s="156"/>
      <c r="G195" s="23"/>
      <c r="H195" s="17"/>
      <c r="I195" s="23"/>
      <c r="J195" s="17">
        <f t="shared" si="8"/>
        <v>0</v>
      </c>
      <c r="K195" s="23"/>
      <c r="L195" s="17"/>
      <c r="M195" s="17"/>
      <c r="N195" s="17"/>
      <c r="O195" s="17"/>
      <c r="P195" s="222">
        <f t="shared" si="9"/>
        <v>0</v>
      </c>
    </row>
    <row r="196" spans="1:16" ht="12.75">
      <c r="A196" s="191" t="s">
        <v>55</v>
      </c>
      <c r="B196" s="277" t="str">
        <f t="shared" si="7"/>
        <v>SERVIÇOS FINAIS E EVENTUAIS</v>
      </c>
      <c r="C196" s="278"/>
      <c r="D196" s="94">
        <f>'TRECHO 06'!I56</f>
        <v>3341.88</v>
      </c>
      <c r="E196" s="156"/>
      <c r="F196" s="156"/>
      <c r="G196" s="23"/>
      <c r="H196" s="17"/>
      <c r="I196" s="23"/>
      <c r="J196" s="17">
        <f t="shared" si="8"/>
        <v>0</v>
      </c>
      <c r="K196" s="23"/>
      <c r="L196" s="17"/>
      <c r="M196" s="17"/>
      <c r="N196" s="17"/>
      <c r="O196" s="17">
        <v>100</v>
      </c>
      <c r="P196" s="222">
        <f t="shared" si="9"/>
        <v>3341.88</v>
      </c>
    </row>
    <row r="197" spans="1:16" ht="12.75">
      <c r="A197" s="194"/>
      <c r="B197" s="275"/>
      <c r="C197" s="276"/>
      <c r="D197" s="157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7"/>
      <c r="P197" s="222">
        <f t="shared" si="9"/>
        <v>0</v>
      </c>
    </row>
    <row r="198" spans="1:16" ht="12.75">
      <c r="A198" s="279" t="s">
        <v>53</v>
      </c>
      <c r="B198" s="280"/>
      <c r="C198" s="280"/>
      <c r="D198" s="161">
        <f>SUM(D190:D196)</f>
        <v>18828.11</v>
      </c>
      <c r="E198" s="94"/>
      <c r="F198" s="94"/>
      <c r="G198" s="94"/>
      <c r="H198" s="94">
        <f>SUM(H190:H196)</f>
        <v>0</v>
      </c>
      <c r="I198" s="94"/>
      <c r="J198" s="94">
        <f>SUM(J190:J196)</f>
        <v>0</v>
      </c>
      <c r="K198" s="94"/>
      <c r="L198" s="94">
        <f>SUM(L190:L196)</f>
        <v>0</v>
      </c>
      <c r="M198" s="94"/>
      <c r="N198" s="94"/>
      <c r="O198" s="94"/>
      <c r="P198" s="222">
        <f>SUM(P190:P196)</f>
        <v>18828.11</v>
      </c>
    </row>
    <row r="199" spans="1:16" ht="12.75">
      <c r="A199" s="281" t="s">
        <v>54</v>
      </c>
      <c r="B199" s="282"/>
      <c r="C199" s="282"/>
      <c r="D199" s="162"/>
      <c r="E199" s="161"/>
      <c r="F199" s="161"/>
      <c r="G199" s="161"/>
      <c r="H199" s="161">
        <f>F199+H198</f>
        <v>0</v>
      </c>
      <c r="I199" s="161"/>
      <c r="J199" s="161">
        <f>H199+J198</f>
        <v>0</v>
      </c>
      <c r="K199" s="161"/>
      <c r="L199" s="161">
        <f>J199+L198</f>
        <v>0</v>
      </c>
      <c r="M199" s="161"/>
      <c r="N199" s="161"/>
      <c r="O199" s="161"/>
      <c r="P199" s="195">
        <f>N199+P198</f>
        <v>18828.11</v>
      </c>
    </row>
    <row r="200" spans="1:16" ht="12.75">
      <c r="A200" s="196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7"/>
    </row>
    <row r="201" spans="1:16" ht="12.75">
      <c r="A201" s="196"/>
      <c r="B201" s="11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7"/>
    </row>
    <row r="202" spans="1:16" ht="12.75">
      <c r="A202" s="198" t="s">
        <v>131</v>
      </c>
      <c r="B202" s="155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7"/>
    </row>
    <row r="203" spans="1:16" ht="12.75">
      <c r="A203" s="198"/>
      <c r="B203" s="155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7"/>
    </row>
    <row r="204" spans="1:16" ht="12.75">
      <c r="A204" s="198"/>
      <c r="B204" s="155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7"/>
    </row>
    <row r="205" spans="1:16" ht="12.75">
      <c r="A205" s="198"/>
      <c r="B205" s="155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7"/>
    </row>
    <row r="206" spans="1:16" ht="12.75">
      <c r="A206" s="198"/>
      <c r="B206" s="155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7"/>
    </row>
    <row r="207" spans="1:16" ht="12.75">
      <c r="A207" s="198"/>
      <c r="B207" s="155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7"/>
    </row>
    <row r="208" spans="1:16" ht="12.75">
      <c r="A208" s="198"/>
      <c r="B208" s="155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7"/>
    </row>
    <row r="209" spans="1:16" ht="12.75">
      <c r="A209" s="196"/>
      <c r="B209" s="11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7"/>
    </row>
    <row r="210" spans="1:16" ht="12.75">
      <c r="A210" s="196"/>
      <c r="B210" s="11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7"/>
    </row>
    <row r="211" spans="1:16" ht="12.75">
      <c r="A211" s="202"/>
      <c r="B211" s="283"/>
      <c r="C211" s="283"/>
      <c r="D211" s="283"/>
      <c r="E211" s="200"/>
      <c r="F211" s="200"/>
      <c r="G211" s="200"/>
      <c r="H211" s="200"/>
      <c r="I211" s="6"/>
      <c r="J211" s="6"/>
      <c r="K211" s="6"/>
      <c r="L211" s="15"/>
      <c r="M211" s="15"/>
      <c r="N211" s="15"/>
      <c r="O211" s="15"/>
      <c r="P211" s="197"/>
    </row>
    <row r="212" spans="1:16" ht="12.75">
      <c r="A212" s="203"/>
      <c r="B212" s="10"/>
      <c r="C212" s="10" t="s">
        <v>107</v>
      </c>
      <c r="D212" s="10"/>
      <c r="E212" s="200"/>
      <c r="F212" s="200"/>
      <c r="G212" s="200"/>
      <c r="H212" s="274" t="s">
        <v>32</v>
      </c>
      <c r="I212" s="274"/>
      <c r="J212" s="274"/>
      <c r="K212" s="274"/>
      <c r="L212" s="15"/>
      <c r="M212" s="15"/>
      <c r="N212" s="15"/>
      <c r="O212" s="15"/>
      <c r="P212" s="197"/>
    </row>
    <row r="213" spans="1:16" ht="12.75">
      <c r="A213" s="204"/>
      <c r="B213" s="16"/>
      <c r="C213" s="16" t="s">
        <v>23</v>
      </c>
      <c r="D213" s="16"/>
      <c r="E213" s="205"/>
      <c r="F213" s="205"/>
      <c r="G213" s="205"/>
      <c r="H213" s="238" t="s">
        <v>33</v>
      </c>
      <c r="I213" s="238"/>
      <c r="J213" s="238"/>
      <c r="K213" s="238"/>
      <c r="L213" s="206"/>
      <c r="M213" s="206"/>
      <c r="N213" s="206"/>
      <c r="O213" s="206"/>
      <c r="P213" s="197"/>
    </row>
    <row r="214" spans="1:16" ht="12.75">
      <c r="A214" s="207"/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197"/>
    </row>
    <row r="215" spans="1:16" ht="12.75">
      <c r="A215" s="207"/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197"/>
    </row>
    <row r="216" spans="1:16" ht="13.5" thickBot="1">
      <c r="A216" s="209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1"/>
    </row>
    <row r="217" spans="1:16" ht="15">
      <c r="A217" s="296" t="s">
        <v>59</v>
      </c>
      <c r="B217" s="297"/>
      <c r="C217" s="297"/>
      <c r="D217" s="297"/>
      <c r="E217" s="297"/>
      <c r="F217" s="297"/>
      <c r="G217" s="297"/>
      <c r="H217" s="297"/>
      <c r="I217" s="297"/>
      <c r="J217" s="297"/>
      <c r="K217" s="297"/>
      <c r="L217" s="297"/>
      <c r="M217" s="297"/>
      <c r="N217" s="297"/>
      <c r="O217" s="297"/>
      <c r="P217" s="298"/>
    </row>
    <row r="218" spans="1:16" ht="12.75">
      <c r="A218" s="299" t="s">
        <v>135</v>
      </c>
      <c r="B218" s="300"/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1"/>
    </row>
    <row r="219" spans="1:16" ht="12.75">
      <c r="A219" s="302" t="s">
        <v>159</v>
      </c>
      <c r="B219" s="303"/>
      <c r="C219" s="303"/>
      <c r="D219" s="303"/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  <c r="O219" s="303"/>
      <c r="P219" s="304"/>
    </row>
    <row r="220" spans="1:16" ht="12.75">
      <c r="A220" s="305" t="s">
        <v>158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7"/>
    </row>
    <row r="221" spans="1:16" ht="12.75">
      <c r="A221" s="308"/>
      <c r="B221" s="309"/>
      <c r="C221" s="309"/>
      <c r="D221" s="309"/>
      <c r="E221" s="309"/>
      <c r="F221" s="309"/>
      <c r="G221" s="309"/>
      <c r="H221" s="309"/>
      <c r="I221" s="309"/>
      <c r="J221" s="309"/>
      <c r="K221" s="309"/>
      <c r="L221" s="309"/>
      <c r="M221" s="309"/>
      <c r="N221" s="309"/>
      <c r="O221" s="309"/>
      <c r="P221" s="310"/>
    </row>
    <row r="222" spans="1:16" ht="13.5" thickBot="1">
      <c r="A222" s="284" t="s">
        <v>63</v>
      </c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6"/>
    </row>
    <row r="223" spans="1:16" ht="13.5" thickBot="1">
      <c r="A223" s="287" t="s">
        <v>155</v>
      </c>
      <c r="B223" s="288"/>
      <c r="C223" s="288"/>
      <c r="D223" s="288"/>
      <c r="E223" s="288"/>
      <c r="F223" s="288"/>
      <c r="G223" s="288"/>
      <c r="H223" s="288"/>
      <c r="I223" s="288"/>
      <c r="J223" s="288"/>
      <c r="K223" s="288"/>
      <c r="L223" s="288"/>
      <c r="M223" s="288"/>
      <c r="N223" s="288"/>
      <c r="O223" s="288"/>
      <c r="P223" s="289"/>
    </row>
    <row r="224" spans="1:16" ht="12.75">
      <c r="A224" s="290" t="s">
        <v>0</v>
      </c>
      <c r="B224" s="291" t="s">
        <v>50</v>
      </c>
      <c r="C224" s="291"/>
      <c r="D224" s="292" t="s">
        <v>16</v>
      </c>
      <c r="E224" s="294">
        <v>1</v>
      </c>
      <c r="F224" s="294"/>
      <c r="G224" s="294">
        <f>E224+1</f>
        <v>2</v>
      </c>
      <c r="H224" s="294"/>
      <c r="I224" s="294">
        <f>G224+1</f>
        <v>3</v>
      </c>
      <c r="J224" s="294"/>
      <c r="K224" s="294">
        <f>I224+1</f>
        <v>4</v>
      </c>
      <c r="L224" s="294"/>
      <c r="M224" s="294" t="s">
        <v>133</v>
      </c>
      <c r="N224" s="294"/>
      <c r="O224" s="294" t="s">
        <v>134</v>
      </c>
      <c r="P224" s="295"/>
    </row>
    <row r="225" spans="1:16" ht="12.75">
      <c r="A225" s="281"/>
      <c r="B225" s="282"/>
      <c r="C225" s="282"/>
      <c r="D225" s="293"/>
      <c r="E225" s="159" t="s">
        <v>60</v>
      </c>
      <c r="F225" s="159" t="s">
        <v>61</v>
      </c>
      <c r="G225" s="159" t="s">
        <v>60</v>
      </c>
      <c r="H225" s="159" t="s">
        <v>61</v>
      </c>
      <c r="I225" s="159" t="s">
        <v>60</v>
      </c>
      <c r="J225" s="159" t="s">
        <v>61</v>
      </c>
      <c r="K225" s="159" t="s">
        <v>60</v>
      </c>
      <c r="L225" s="159" t="s">
        <v>61</v>
      </c>
      <c r="M225" s="159" t="s">
        <v>60</v>
      </c>
      <c r="N225" s="159" t="s">
        <v>61</v>
      </c>
      <c r="O225" s="159" t="s">
        <v>60</v>
      </c>
      <c r="P225" s="192" t="s">
        <v>61</v>
      </c>
    </row>
    <row r="226" spans="1:19" ht="12.75">
      <c r="A226" s="191" t="s">
        <v>40</v>
      </c>
      <c r="B226" s="277" t="str">
        <f>B118</f>
        <v>INSTALAÇÕES</v>
      </c>
      <c r="C226" s="278"/>
      <c r="D226" s="94">
        <v>2994.94</v>
      </c>
      <c r="E226" s="157">
        <f>F226/D226*100</f>
        <v>39.027826934763304</v>
      </c>
      <c r="F226" s="94">
        <f>F10</f>
        <v>1168.8600000000001</v>
      </c>
      <c r="G226" s="175">
        <f>H226/D226*100</f>
        <v>22.122312967872475</v>
      </c>
      <c r="H226" s="94">
        <f>H46</f>
        <v>662.55</v>
      </c>
      <c r="I226" s="176">
        <f>J226/D226*100</f>
        <v>7.531035680180572</v>
      </c>
      <c r="J226" s="94">
        <f>J82</f>
        <v>225.55</v>
      </c>
      <c r="K226" s="94">
        <f>L226/D226*100</f>
        <v>5.518975338404108</v>
      </c>
      <c r="L226" s="94">
        <f>L118</f>
        <v>165.29</v>
      </c>
      <c r="M226" s="94">
        <f>N226/D226*100</f>
        <v>20.52061143128076</v>
      </c>
      <c r="N226" s="94">
        <f aca="true" t="shared" si="10" ref="N226:N232">N154</f>
        <v>614.58</v>
      </c>
      <c r="O226" s="176">
        <f>P226/D226*100</f>
        <v>5.279237647498785</v>
      </c>
      <c r="P226" s="223">
        <f>D226-S226</f>
        <v>158.11000000000013</v>
      </c>
      <c r="R226" s="92">
        <f>O226+M226+K226+I226+G226+E226</f>
        <v>100</v>
      </c>
      <c r="S226" s="92">
        <f>N226+L226+J226+H226+F226</f>
        <v>2836.83</v>
      </c>
    </row>
    <row r="227" spans="1:20" ht="12.75">
      <c r="A227" s="191" t="s">
        <v>7</v>
      </c>
      <c r="B227" s="277" t="str">
        <f aca="true" t="shared" si="11" ref="B227:B232">B119</f>
        <v>MOVIMENTO DE TERRA</v>
      </c>
      <c r="C227" s="278"/>
      <c r="D227" s="182">
        <v>32023.18</v>
      </c>
      <c r="E227" s="157">
        <f aca="true" t="shared" si="12" ref="E227:E232">F227/D227*100</f>
        <v>11.396588346316637</v>
      </c>
      <c r="F227" s="94">
        <f aca="true" t="shared" si="13" ref="F227:F232">F11</f>
        <v>3649.55</v>
      </c>
      <c r="G227" s="175">
        <f aca="true" t="shared" si="14" ref="G227:G232">H227/D227*100</f>
        <v>32.14749440873767</v>
      </c>
      <c r="H227" s="94">
        <f aca="true" t="shared" si="15" ref="H227:H232">H47</f>
        <v>10294.65</v>
      </c>
      <c r="I227" s="176">
        <f aca="true" t="shared" si="16" ref="I227:I232">J227/D227*100</f>
        <v>10.943853795906591</v>
      </c>
      <c r="J227" s="94">
        <f aca="true" t="shared" si="17" ref="J227:J232">J83</f>
        <v>3504.57</v>
      </c>
      <c r="K227" s="94">
        <f aca="true" t="shared" si="18" ref="K227:K232">L227/D227*100</f>
        <v>8.019971782939733</v>
      </c>
      <c r="L227" s="94">
        <f aca="true" t="shared" si="19" ref="L227:L232">L119</f>
        <v>2568.25</v>
      </c>
      <c r="M227" s="94">
        <f aca="true" t="shared" si="20" ref="M227:M232">N227/D227*100</f>
        <v>14.910012060014028</v>
      </c>
      <c r="N227" s="94">
        <f t="shared" si="10"/>
        <v>4774.66</v>
      </c>
      <c r="O227" s="176">
        <f>P227/D227*100</f>
        <v>22.582079606085355</v>
      </c>
      <c r="P227" s="223">
        <f aca="true" t="shared" si="21" ref="P227:P232">D227-S227</f>
        <v>7231.500000000004</v>
      </c>
      <c r="R227" s="92">
        <f aca="true" t="shared" si="22" ref="R227:R234">O227+M227+K227+I227+G227+E227</f>
        <v>100.00000000000001</v>
      </c>
      <c r="S227" s="92">
        <f aca="true" t="shared" si="23" ref="S227:S232">N227+L227+J227+H227+F227</f>
        <v>24791.679999999997</v>
      </c>
      <c r="T227" s="92"/>
    </row>
    <row r="228" spans="1:19" ht="12.75">
      <c r="A228" s="191" t="s">
        <v>17</v>
      </c>
      <c r="B228" s="277" t="str">
        <f t="shared" si="11"/>
        <v>PAVIMENTAÇÃO</v>
      </c>
      <c r="C228" s="278"/>
      <c r="D228" s="182">
        <v>180894.85</v>
      </c>
      <c r="E228" s="157">
        <f t="shared" si="12"/>
        <v>11.803238179528051</v>
      </c>
      <c r="F228" s="94">
        <f t="shared" si="13"/>
        <v>21351.45</v>
      </c>
      <c r="G228" s="175">
        <f t="shared" si="14"/>
        <v>29.1916989344915</v>
      </c>
      <c r="H228" s="94">
        <f t="shared" si="15"/>
        <v>52806.28</v>
      </c>
      <c r="I228" s="176">
        <f t="shared" si="16"/>
        <v>13.865977942434512</v>
      </c>
      <c r="J228" s="94">
        <f t="shared" si="17"/>
        <v>25082.84</v>
      </c>
      <c r="K228" s="183">
        <f t="shared" si="18"/>
        <v>9.627902618565425</v>
      </c>
      <c r="L228" s="94">
        <f t="shared" si="19"/>
        <v>17416.38</v>
      </c>
      <c r="M228" s="94">
        <f t="shared" si="20"/>
        <v>14.197922163068766</v>
      </c>
      <c r="N228" s="94">
        <f t="shared" si="10"/>
        <v>25683.31</v>
      </c>
      <c r="O228" s="176">
        <f>P228/D228*100</f>
        <v>21.31326016191174</v>
      </c>
      <c r="P228" s="223">
        <f t="shared" si="21"/>
        <v>38554.59</v>
      </c>
      <c r="R228" s="92">
        <f t="shared" si="22"/>
        <v>99.99999999999999</v>
      </c>
      <c r="S228" s="92">
        <f t="shared" si="23"/>
        <v>142340.26</v>
      </c>
    </row>
    <row r="229" spans="1:19" ht="12.75">
      <c r="A229" s="191" t="s">
        <v>18</v>
      </c>
      <c r="B229" s="277" t="str">
        <f t="shared" si="11"/>
        <v>MICRODRENAGEM</v>
      </c>
      <c r="C229" s="278"/>
      <c r="D229" s="94">
        <f>D157+D121+D85+D49+D13+D193</f>
        <v>40602.8</v>
      </c>
      <c r="E229" s="157">
        <f t="shared" si="12"/>
        <v>0</v>
      </c>
      <c r="F229" s="94">
        <f t="shared" si="13"/>
        <v>0</v>
      </c>
      <c r="G229" s="175">
        <f t="shared" si="14"/>
        <v>0</v>
      </c>
      <c r="H229" s="94">
        <f t="shared" si="15"/>
        <v>0</v>
      </c>
      <c r="I229" s="176">
        <f t="shared" si="16"/>
        <v>0</v>
      </c>
      <c r="J229" s="94">
        <f t="shared" si="17"/>
        <v>0</v>
      </c>
      <c r="K229" s="94">
        <f t="shared" si="18"/>
        <v>0</v>
      </c>
      <c r="L229" s="94">
        <f t="shared" si="19"/>
        <v>0</v>
      </c>
      <c r="M229" s="94">
        <f t="shared" si="20"/>
        <v>50</v>
      </c>
      <c r="N229" s="94">
        <f t="shared" si="10"/>
        <v>20301.4</v>
      </c>
      <c r="O229" s="176">
        <f>P229/D229*100</f>
        <v>50</v>
      </c>
      <c r="P229" s="223">
        <f t="shared" si="21"/>
        <v>20301.4</v>
      </c>
      <c r="R229" s="92">
        <f t="shared" si="22"/>
        <v>100</v>
      </c>
      <c r="S229" s="92">
        <f t="shared" si="23"/>
        <v>20301.4</v>
      </c>
    </row>
    <row r="230" spans="1:19" ht="12.75">
      <c r="A230" s="191" t="s">
        <v>51</v>
      </c>
      <c r="B230" s="277" t="str">
        <f t="shared" si="11"/>
        <v>SINALIZAÇÃO</v>
      </c>
      <c r="C230" s="278"/>
      <c r="D230" s="182">
        <f>'ADOLFO ULZEFER 01'!I43+'SA SO TRECHO 2'!I43+'ORÇ ANTONIO TRECHO 03'!I43+'SA TRECHO 4'!I43+'TRECHO 05'!I43+'CRONO Fis. Fin.'!A41:P41</f>
        <v>5241.58</v>
      </c>
      <c r="E230" s="157">
        <f t="shared" si="12"/>
        <v>18.898500070589403</v>
      </c>
      <c r="F230" s="94">
        <f t="shared" si="13"/>
        <v>990.5799999999999</v>
      </c>
      <c r="G230" s="175">
        <f t="shared" si="14"/>
        <v>28.88136783183696</v>
      </c>
      <c r="H230" s="94">
        <f t="shared" si="15"/>
        <v>1513.84</v>
      </c>
      <c r="I230" s="176">
        <f t="shared" si="16"/>
        <v>23.881157971451355</v>
      </c>
      <c r="J230" s="94">
        <f t="shared" si="17"/>
        <v>1251.75</v>
      </c>
      <c r="K230" s="94">
        <f t="shared" si="18"/>
        <v>4.45781615467092</v>
      </c>
      <c r="L230" s="94">
        <f t="shared" si="19"/>
        <v>233.66</v>
      </c>
      <c r="M230" s="94">
        <f t="shared" si="20"/>
        <v>11.940578985725677</v>
      </c>
      <c r="N230" s="94">
        <f t="shared" si="10"/>
        <v>625.875</v>
      </c>
      <c r="O230" s="94">
        <f>P230/D230*100</f>
        <v>11.940578985725677</v>
      </c>
      <c r="P230" s="223">
        <f t="shared" si="21"/>
        <v>625.875</v>
      </c>
      <c r="R230" s="92">
        <f t="shared" si="22"/>
        <v>99.99999999999999</v>
      </c>
      <c r="S230" s="92">
        <f t="shared" si="23"/>
        <v>4615.705</v>
      </c>
    </row>
    <row r="231" spans="1:19" ht="12.75">
      <c r="A231" s="191" t="s">
        <v>52</v>
      </c>
      <c r="B231" s="277" t="str">
        <f t="shared" si="11"/>
        <v>REGULARIZAÇÃO NOS PASSEIOS</v>
      </c>
      <c r="C231" s="278"/>
      <c r="D231" s="94">
        <f>D159+D123+D87+D51+D15+D195</f>
        <v>0</v>
      </c>
      <c r="E231" s="157"/>
      <c r="F231" s="94">
        <f t="shared" si="13"/>
        <v>0</v>
      </c>
      <c r="G231" s="175"/>
      <c r="H231" s="94">
        <f t="shared" si="15"/>
        <v>0</v>
      </c>
      <c r="I231" s="176"/>
      <c r="J231" s="94">
        <f t="shared" si="17"/>
        <v>0</v>
      </c>
      <c r="K231" s="94"/>
      <c r="L231" s="94">
        <f t="shared" si="19"/>
        <v>0</v>
      </c>
      <c r="M231" s="94"/>
      <c r="N231" s="94">
        <f t="shared" si="10"/>
        <v>0</v>
      </c>
      <c r="O231" s="176"/>
      <c r="P231" s="223">
        <f t="shared" si="21"/>
        <v>0</v>
      </c>
      <c r="R231" s="92">
        <f t="shared" si="22"/>
        <v>0</v>
      </c>
      <c r="S231" s="92">
        <f t="shared" si="23"/>
        <v>0</v>
      </c>
    </row>
    <row r="232" spans="1:19" ht="12.75">
      <c r="A232" s="191" t="s">
        <v>55</v>
      </c>
      <c r="B232" s="277" t="str">
        <f t="shared" si="11"/>
        <v>SERVIÇOS FINAIS E EVENTUAIS</v>
      </c>
      <c r="C232" s="278"/>
      <c r="D232" s="182">
        <v>43559.1</v>
      </c>
      <c r="E232" s="157">
        <f t="shared" si="12"/>
        <v>11.396562371582517</v>
      </c>
      <c r="F232" s="94">
        <f t="shared" si="13"/>
        <v>4964.24</v>
      </c>
      <c r="G232" s="175">
        <f t="shared" si="14"/>
        <v>32.14754207501992</v>
      </c>
      <c r="H232" s="94">
        <f t="shared" si="15"/>
        <v>14003.18</v>
      </c>
      <c r="I232" s="176">
        <f t="shared" si="16"/>
        <v>10.943844110645077</v>
      </c>
      <c r="J232" s="94">
        <f t="shared" si="17"/>
        <v>4767.04</v>
      </c>
      <c r="K232" s="94">
        <f t="shared" si="18"/>
        <v>8.019954498600752</v>
      </c>
      <c r="L232" s="94">
        <f t="shared" si="19"/>
        <v>3493.42</v>
      </c>
      <c r="M232" s="94">
        <f t="shared" si="20"/>
        <v>14.910018802041366</v>
      </c>
      <c r="N232" s="94">
        <f t="shared" si="10"/>
        <v>6494.67</v>
      </c>
      <c r="O232" s="176">
        <f>P232/D232*100</f>
        <v>22.582078142110365</v>
      </c>
      <c r="P232" s="223">
        <f t="shared" si="21"/>
        <v>9836.549999999996</v>
      </c>
      <c r="R232" s="92">
        <f t="shared" si="22"/>
        <v>100</v>
      </c>
      <c r="S232" s="92">
        <f t="shared" si="23"/>
        <v>33722.55</v>
      </c>
    </row>
    <row r="233" spans="1:18" ht="12.75">
      <c r="A233" s="194"/>
      <c r="B233" s="275"/>
      <c r="C233" s="27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76"/>
      <c r="P233" s="224"/>
      <c r="R233" s="92">
        <f t="shared" si="22"/>
        <v>0</v>
      </c>
    </row>
    <row r="234" spans="1:18" ht="12.75">
      <c r="A234" s="279" t="s">
        <v>53</v>
      </c>
      <c r="B234" s="280"/>
      <c r="C234" s="280"/>
      <c r="D234" s="161">
        <f>SUM(D226:D232)</f>
        <v>305316.45</v>
      </c>
      <c r="E234" s="177"/>
      <c r="F234" s="177">
        <f>SUM(F226:F232)</f>
        <v>32124.68</v>
      </c>
      <c r="G234" s="177"/>
      <c r="H234" s="177">
        <f>SUM(H226:H232)</f>
        <v>79280.5</v>
      </c>
      <c r="I234" s="177"/>
      <c r="J234" s="177">
        <f>SUM(J226:J232)</f>
        <v>34831.75</v>
      </c>
      <c r="K234" s="177"/>
      <c r="L234" s="177">
        <f>SUM(L226:L232)</f>
        <v>23877</v>
      </c>
      <c r="M234" s="177"/>
      <c r="N234" s="177">
        <f>SUM(N226:N232)</f>
        <v>58494.495</v>
      </c>
      <c r="O234" s="177"/>
      <c r="P234" s="225">
        <f>SUM(P226:P232)</f>
        <v>76708.025</v>
      </c>
      <c r="Q234" s="92">
        <f>P234+N234</f>
        <v>135202.52</v>
      </c>
      <c r="R234" s="92">
        <f t="shared" si="22"/>
        <v>0</v>
      </c>
    </row>
    <row r="235" spans="1:16" ht="12.75">
      <c r="A235" s="281" t="s">
        <v>54</v>
      </c>
      <c r="B235" s="282"/>
      <c r="C235" s="282"/>
      <c r="D235" s="158"/>
      <c r="E235" s="161"/>
      <c r="F235" s="161">
        <f>F234</f>
        <v>32124.68</v>
      </c>
      <c r="G235" s="161"/>
      <c r="H235" s="161">
        <f>H234+F235</f>
        <v>111405.18</v>
      </c>
      <c r="I235" s="161"/>
      <c r="J235" s="161">
        <f>J234+H235</f>
        <v>146236.93</v>
      </c>
      <c r="K235" s="161"/>
      <c r="L235" s="161">
        <f>L234+J235</f>
        <v>170113.93</v>
      </c>
      <c r="M235" s="161"/>
      <c r="N235" s="161">
        <f>N234+L235</f>
        <v>228608.425</v>
      </c>
      <c r="O235" s="161"/>
      <c r="P235" s="195">
        <f>N235+P234</f>
        <v>305316.44999999995</v>
      </c>
    </row>
    <row r="236" spans="1:16" ht="12.75">
      <c r="A236" s="196"/>
      <c r="B236" s="11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7"/>
    </row>
    <row r="237" spans="1:16" ht="12.75">
      <c r="A237" s="196"/>
      <c r="B237" s="11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7"/>
    </row>
    <row r="238" spans="1:16" ht="12.75">
      <c r="A238" s="198" t="s">
        <v>131</v>
      </c>
      <c r="B238" s="155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7"/>
    </row>
    <row r="239" spans="1:16" ht="12.75">
      <c r="A239" s="196"/>
      <c r="B239" s="11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7"/>
    </row>
    <row r="240" spans="1:16" ht="12.75">
      <c r="A240" s="196"/>
      <c r="B240" s="11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7"/>
    </row>
    <row r="241" spans="1:16" ht="12.75">
      <c r="A241" s="311"/>
      <c r="B241" s="241"/>
      <c r="C241" s="241"/>
      <c r="D241" s="241"/>
      <c r="E241" s="200"/>
      <c r="F241" s="200"/>
      <c r="G241" s="200"/>
      <c r="H241" s="200"/>
      <c r="I241" s="6"/>
      <c r="J241" s="6"/>
      <c r="K241" s="6"/>
      <c r="L241" s="6"/>
      <c r="M241" s="6"/>
      <c r="N241" s="6"/>
      <c r="O241" s="6"/>
      <c r="P241" s="197"/>
    </row>
    <row r="242" spans="1:16" ht="12.75">
      <c r="A242" s="199"/>
      <c r="B242" s="25"/>
      <c r="C242" s="25"/>
      <c r="D242" s="25"/>
      <c r="E242" s="200"/>
      <c r="F242" s="200"/>
      <c r="G242" s="200"/>
      <c r="H242" s="200"/>
      <c r="I242" s="6"/>
      <c r="J242" s="6"/>
      <c r="K242" s="6"/>
      <c r="L242" s="6"/>
      <c r="M242" s="6"/>
      <c r="N242" s="6"/>
      <c r="O242" s="6"/>
      <c r="P242" s="197"/>
    </row>
    <row r="243" spans="1:16" ht="12.75">
      <c r="A243" s="201"/>
      <c r="B243" s="13"/>
      <c r="C243" s="13"/>
      <c r="D243" s="13"/>
      <c r="E243" s="200"/>
      <c r="F243" s="200"/>
      <c r="G243" s="200"/>
      <c r="H243" s="200"/>
      <c r="I243" s="6"/>
      <c r="J243" s="6"/>
      <c r="K243" s="6"/>
      <c r="L243" s="6"/>
      <c r="M243" s="6"/>
      <c r="N243" s="6"/>
      <c r="O243" s="6"/>
      <c r="P243" s="197"/>
    </row>
    <row r="244" spans="1:16" ht="12.75">
      <c r="A244" s="201"/>
      <c r="B244" s="13"/>
      <c r="C244" s="13"/>
      <c r="D244" s="13"/>
      <c r="E244" s="200"/>
      <c r="F244" s="200"/>
      <c r="G244" s="200"/>
      <c r="H244" s="200"/>
      <c r="I244" s="6"/>
      <c r="J244" s="6"/>
      <c r="K244" s="6"/>
      <c r="L244" s="6"/>
      <c r="M244" s="6"/>
      <c r="N244" s="6"/>
      <c r="O244" s="6"/>
      <c r="P244" s="197"/>
    </row>
    <row r="245" spans="1:16" ht="12.75">
      <c r="A245" s="202"/>
      <c r="B245" s="283"/>
      <c r="C245" s="283"/>
      <c r="D245" s="283"/>
      <c r="E245" s="200"/>
      <c r="F245" s="200"/>
      <c r="G245" s="200"/>
      <c r="H245" s="200"/>
      <c r="I245" s="6"/>
      <c r="J245" s="6"/>
      <c r="K245" s="6"/>
      <c r="L245" s="15"/>
      <c r="M245" s="15"/>
      <c r="N245" s="15"/>
      <c r="O245" s="15"/>
      <c r="P245" s="197"/>
    </row>
    <row r="246" spans="1:16" ht="12.75">
      <c r="A246" s="203"/>
      <c r="B246" s="10"/>
      <c r="C246" s="10" t="s">
        <v>107</v>
      </c>
      <c r="D246" s="10"/>
      <c r="E246" s="200"/>
      <c r="F246" s="200"/>
      <c r="G246" s="200"/>
      <c r="H246" s="274" t="s">
        <v>32</v>
      </c>
      <c r="I246" s="274"/>
      <c r="J246" s="274"/>
      <c r="K246" s="274"/>
      <c r="L246" s="15"/>
      <c r="M246" s="15"/>
      <c r="N246" s="15"/>
      <c r="O246" s="15"/>
      <c r="P246" s="197"/>
    </row>
    <row r="247" spans="1:16" ht="13.5" thickBot="1">
      <c r="A247" s="217"/>
      <c r="B247" s="218"/>
      <c r="C247" s="218" t="s">
        <v>23</v>
      </c>
      <c r="D247" s="218"/>
      <c r="E247" s="219"/>
      <c r="F247" s="219"/>
      <c r="G247" s="219"/>
      <c r="H247" s="312" t="s">
        <v>33</v>
      </c>
      <c r="I247" s="312"/>
      <c r="J247" s="312"/>
      <c r="K247" s="312"/>
      <c r="L247" s="220"/>
      <c r="M247" s="220"/>
      <c r="N247" s="220"/>
      <c r="O247" s="220"/>
      <c r="P247" s="211"/>
    </row>
  </sheetData>
  <sheetProtection/>
  <mergeCells count="206">
    <mergeCell ref="H246:K246"/>
    <mergeCell ref="H247:K247"/>
    <mergeCell ref="A234:C234"/>
    <mergeCell ref="A235:C235"/>
    <mergeCell ref="B229:C229"/>
    <mergeCell ref="B230:C230"/>
    <mergeCell ref="B231:C231"/>
    <mergeCell ref="A241:D241"/>
    <mergeCell ref="B245:D245"/>
    <mergeCell ref="B232:C232"/>
    <mergeCell ref="B228:C228"/>
    <mergeCell ref="B224:C225"/>
    <mergeCell ref="D224:D225"/>
    <mergeCell ref="E224:F224"/>
    <mergeCell ref="G224:H224"/>
    <mergeCell ref="I224:J224"/>
    <mergeCell ref="A220:P220"/>
    <mergeCell ref="A221:P221"/>
    <mergeCell ref="A148:P148"/>
    <mergeCell ref="O224:P224"/>
    <mergeCell ref="B226:C226"/>
    <mergeCell ref="B227:C227"/>
    <mergeCell ref="K224:L224"/>
    <mergeCell ref="M224:N224"/>
    <mergeCell ref="A224:A225"/>
    <mergeCell ref="A127:C127"/>
    <mergeCell ref="A217:P217"/>
    <mergeCell ref="H141:K141"/>
    <mergeCell ref="A145:P145"/>
    <mergeCell ref="A218:P218"/>
    <mergeCell ref="A219:P219"/>
    <mergeCell ref="B119:C119"/>
    <mergeCell ref="B124:C124"/>
    <mergeCell ref="A126:C126"/>
    <mergeCell ref="B120:C120"/>
    <mergeCell ref="B121:C121"/>
    <mergeCell ref="B122:C122"/>
    <mergeCell ref="B123:C123"/>
    <mergeCell ref="A114:P114"/>
    <mergeCell ref="M116:N116"/>
    <mergeCell ref="O116:P116"/>
    <mergeCell ref="I116:J116"/>
    <mergeCell ref="K116:L116"/>
    <mergeCell ref="B118:C118"/>
    <mergeCell ref="H105:K105"/>
    <mergeCell ref="A115:P115"/>
    <mergeCell ref="A116:A117"/>
    <mergeCell ref="B116:C117"/>
    <mergeCell ref="D116:D117"/>
    <mergeCell ref="E116:F116"/>
    <mergeCell ref="G116:H116"/>
    <mergeCell ref="A111:P111"/>
    <mergeCell ref="A112:P112"/>
    <mergeCell ref="A113:P113"/>
    <mergeCell ref="A109:P109"/>
    <mergeCell ref="A110:P110"/>
    <mergeCell ref="B85:C85"/>
    <mergeCell ref="B86:C86"/>
    <mergeCell ref="B87:C87"/>
    <mergeCell ref="B88:C88"/>
    <mergeCell ref="A90:C90"/>
    <mergeCell ref="A91:C91"/>
    <mergeCell ref="B103:D103"/>
    <mergeCell ref="H104:K104"/>
    <mergeCell ref="A79:P79"/>
    <mergeCell ref="K80:L80"/>
    <mergeCell ref="M80:N80"/>
    <mergeCell ref="O80:P80"/>
    <mergeCell ref="D80:D81"/>
    <mergeCell ref="E80:F80"/>
    <mergeCell ref="G80:H80"/>
    <mergeCell ref="I80:J80"/>
    <mergeCell ref="B83:C83"/>
    <mergeCell ref="B84:C84"/>
    <mergeCell ref="A80:A81"/>
    <mergeCell ref="B80:C81"/>
    <mergeCell ref="B82:C82"/>
    <mergeCell ref="A74:P74"/>
    <mergeCell ref="A75:P75"/>
    <mergeCell ref="A76:P76"/>
    <mergeCell ref="A77:P77"/>
    <mergeCell ref="A78:P78"/>
    <mergeCell ref="B12:C12"/>
    <mergeCell ref="B11:C11"/>
    <mergeCell ref="H68:K68"/>
    <mergeCell ref="H69:K69"/>
    <mergeCell ref="B52:C52"/>
    <mergeCell ref="I44:J44"/>
    <mergeCell ref="K44:L44"/>
    <mergeCell ref="D44:D45"/>
    <mergeCell ref="E44:F44"/>
    <mergeCell ref="G44:H44"/>
    <mergeCell ref="B47:C47"/>
    <mergeCell ref="B31:D31"/>
    <mergeCell ref="B67:D67"/>
    <mergeCell ref="A63:D63"/>
    <mergeCell ref="B46:C46"/>
    <mergeCell ref="B48:C48"/>
    <mergeCell ref="B49:C49"/>
    <mergeCell ref="B50:C50"/>
    <mergeCell ref="B51:C51"/>
    <mergeCell ref="A54:C54"/>
    <mergeCell ref="A39:P39"/>
    <mergeCell ref="A40:P40"/>
    <mergeCell ref="A41:P41"/>
    <mergeCell ref="A42:P42"/>
    <mergeCell ref="A43:P43"/>
    <mergeCell ref="A44:A45"/>
    <mergeCell ref="B44:C45"/>
    <mergeCell ref="M44:N44"/>
    <mergeCell ref="A3:P3"/>
    <mergeCell ref="A38:P38"/>
    <mergeCell ref="A7:P7"/>
    <mergeCell ref="A6:P6"/>
    <mergeCell ref="A5:P5"/>
    <mergeCell ref="A18:C18"/>
    <mergeCell ref="D8:D9"/>
    <mergeCell ref="K8:L8"/>
    <mergeCell ref="A27:D27"/>
    <mergeCell ref="A8:A9"/>
    <mergeCell ref="A2:P2"/>
    <mergeCell ref="A1:P1"/>
    <mergeCell ref="A4:P4"/>
    <mergeCell ref="A37:P37"/>
    <mergeCell ref="B16:C16"/>
    <mergeCell ref="B15:C15"/>
    <mergeCell ref="B14:C14"/>
    <mergeCell ref="B13:C13"/>
    <mergeCell ref="M8:N8"/>
    <mergeCell ref="O8:P8"/>
    <mergeCell ref="A149:P149"/>
    <mergeCell ref="B53:C53"/>
    <mergeCell ref="B17:C17"/>
    <mergeCell ref="B89:C89"/>
    <mergeCell ref="B125:C125"/>
    <mergeCell ref="A19:C19"/>
    <mergeCell ref="B139:D139"/>
    <mergeCell ref="H140:K140"/>
    <mergeCell ref="O44:P44"/>
    <mergeCell ref="A55:C55"/>
    <mergeCell ref="G8:H8"/>
    <mergeCell ref="I8:J8"/>
    <mergeCell ref="A146:P146"/>
    <mergeCell ref="A147:P147"/>
    <mergeCell ref="B10:C10"/>
    <mergeCell ref="B8:C9"/>
    <mergeCell ref="A73:P73"/>
    <mergeCell ref="H32:K32"/>
    <mergeCell ref="H33:K33"/>
    <mergeCell ref="E8:F8"/>
    <mergeCell ref="B157:C157"/>
    <mergeCell ref="B158:C158"/>
    <mergeCell ref="A150:P150"/>
    <mergeCell ref="A151:P151"/>
    <mergeCell ref="A152:A153"/>
    <mergeCell ref="B152:C153"/>
    <mergeCell ref="D152:D153"/>
    <mergeCell ref="E152:F152"/>
    <mergeCell ref="G152:H152"/>
    <mergeCell ref="I152:J152"/>
    <mergeCell ref="O152:P152"/>
    <mergeCell ref="B154:C154"/>
    <mergeCell ref="B155:C155"/>
    <mergeCell ref="B156:C156"/>
    <mergeCell ref="K152:L152"/>
    <mergeCell ref="M152:N152"/>
    <mergeCell ref="B159:C159"/>
    <mergeCell ref="B160:C160"/>
    <mergeCell ref="H176:K176"/>
    <mergeCell ref="H177:K177"/>
    <mergeCell ref="A162:C162"/>
    <mergeCell ref="A163:C163"/>
    <mergeCell ref="B175:D175"/>
    <mergeCell ref="B161:C161"/>
    <mergeCell ref="A181:P181"/>
    <mergeCell ref="A182:P182"/>
    <mergeCell ref="A183:P183"/>
    <mergeCell ref="A184:P184"/>
    <mergeCell ref="A185:P185"/>
    <mergeCell ref="A186:P186"/>
    <mergeCell ref="A187:P187"/>
    <mergeCell ref="A188:A189"/>
    <mergeCell ref="B188:C189"/>
    <mergeCell ref="D188:D189"/>
    <mergeCell ref="E188:F188"/>
    <mergeCell ref="G188:H188"/>
    <mergeCell ref="I188:J188"/>
    <mergeCell ref="K188:L188"/>
    <mergeCell ref="M188:N188"/>
    <mergeCell ref="O188:P188"/>
    <mergeCell ref="B190:C190"/>
    <mergeCell ref="B191:C191"/>
    <mergeCell ref="B192:C192"/>
    <mergeCell ref="B193:C193"/>
    <mergeCell ref="B194:C194"/>
    <mergeCell ref="B195:C195"/>
    <mergeCell ref="H212:K212"/>
    <mergeCell ref="H213:K213"/>
    <mergeCell ref="B233:C233"/>
    <mergeCell ref="B196:C196"/>
    <mergeCell ref="B197:C197"/>
    <mergeCell ref="A198:C198"/>
    <mergeCell ref="A199:C199"/>
    <mergeCell ref="B211:D211"/>
    <mergeCell ref="A222:P222"/>
    <mergeCell ref="A223:P223"/>
  </mergeCells>
  <printOptions horizontalCentered="1" verticalCentered="1"/>
  <pageMargins left="0.1968503937007874" right="0.1968503937007874" top="1.5748031496062993" bottom="0.984251968503937" header="0.5118110236220472" footer="0.5118110236220472"/>
  <pageSetup horizontalDpi="300" verticalDpi="300" orientation="landscape" paperSize="9" scale="9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2020-05-14T14:28:37Z</cp:lastPrinted>
  <dcterms:created xsi:type="dcterms:W3CDTF">2012-05-07T16:34:39Z</dcterms:created>
  <dcterms:modified xsi:type="dcterms:W3CDTF">2020-05-14T14:28:41Z</dcterms:modified>
  <cp:category/>
  <cp:version/>
  <cp:contentType/>
  <cp:contentStatus/>
</cp:coreProperties>
</file>