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090" firstSheet="1" activeTab="1"/>
  </bookViews>
  <sheets>
    <sheet name="Orçamento" sheetId="1" state="hidden" r:id="rId1"/>
    <sheet name="Cronograma" sheetId="2" r:id="rId2"/>
  </sheets>
  <definedNames>
    <definedName name="_xlnm.Print_Area" localSheetId="1">'Cronograma'!$A$1:$O$27</definedName>
    <definedName name="_xlnm.Print_Area" localSheetId="0">'Orçamento'!$A$1:$M$40</definedName>
    <definedName name="_xlnm.Print_Titles" localSheetId="1">'Cronograma'!$A:$C,'Cronograma'!$1:$2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<sst xmlns="http://schemas.openxmlformats.org/spreadsheetml/2006/main" count="145" uniqueCount="108">
  <si>
    <t>Item</t>
  </si>
  <si>
    <t>Discrição dos Serviços</t>
  </si>
  <si>
    <t>Unid.</t>
  </si>
  <si>
    <t>Qantidade</t>
  </si>
  <si>
    <t>(A)</t>
  </si>
  <si>
    <t>Material</t>
  </si>
  <si>
    <t>(B)</t>
  </si>
  <si>
    <t>(C)</t>
  </si>
  <si>
    <t>Mão-de-obra</t>
  </si>
  <si>
    <t>Valor em R$</t>
  </si>
  <si>
    <t>Valor Global</t>
  </si>
  <si>
    <t>1.0</t>
  </si>
  <si>
    <t>1.1</t>
  </si>
  <si>
    <t>2.0</t>
  </si>
  <si>
    <t>2.1</t>
  </si>
  <si>
    <t>2.2</t>
  </si>
  <si>
    <t>3.0</t>
  </si>
  <si>
    <t>4.0</t>
  </si>
  <si>
    <t>m²</t>
  </si>
  <si>
    <t>TOTAL =</t>
  </si>
  <si>
    <t>Total material (R$)</t>
  </si>
  <si>
    <t>Total Mão-de-obra (R$)</t>
  </si>
  <si>
    <t>%</t>
  </si>
  <si>
    <t>Valor</t>
  </si>
  <si>
    <t>Acumulado</t>
  </si>
  <si>
    <t>CRONOGRAMA FÍSICO FINANCEIRO</t>
  </si>
  <si>
    <t xml:space="preserve">Proponente: </t>
  </si>
  <si>
    <t>Objeto:</t>
  </si>
  <si>
    <t>Prefeitura Municipal de Entre-Ijuís / RS</t>
  </si>
  <si>
    <t>PLANILHA ORÇAMENTÁRIA</t>
  </si>
  <si>
    <t>DESON</t>
  </si>
  <si>
    <t>NÃO DESON</t>
  </si>
  <si>
    <t>(D)= (B+C)</t>
  </si>
  <si>
    <t>BRASIL ANTONIO SARTORI</t>
  </si>
  <si>
    <t>Prefeito Municipal</t>
  </si>
  <si>
    <t>LUÍS CARLOS FRANTZ</t>
  </si>
  <si>
    <t>Eng. Civil - CREA RS 117.772</t>
  </si>
  <si>
    <t>Código SINAPI*</t>
  </si>
  <si>
    <t>*</t>
  </si>
  <si>
    <t>Serviços Preliminares</t>
  </si>
  <si>
    <t>Revestimento de Paredes</t>
  </si>
  <si>
    <t>Chapisco de aderência em paredes internas e externas</t>
  </si>
  <si>
    <t>Pintura</t>
  </si>
  <si>
    <t>Pintura acrílica 02 demãos sobre paredes/tetos</t>
  </si>
  <si>
    <t>Serviços Finais</t>
  </si>
  <si>
    <t>87897</t>
  </si>
  <si>
    <t>88489</t>
  </si>
  <si>
    <t>Meta / Discrição dos Serviços</t>
  </si>
  <si>
    <t>Mão de obra</t>
  </si>
  <si>
    <t>BDI</t>
  </si>
  <si>
    <t xml:space="preserve"> </t>
  </si>
  <si>
    <t>1.2</t>
  </si>
  <si>
    <t>TOTAL GERAL =</t>
  </si>
  <si>
    <t>Endereço:</t>
  </si>
  <si>
    <t>Mês 01</t>
  </si>
  <si>
    <t>Mês 02</t>
  </si>
  <si>
    <t>Mês 03</t>
  </si>
  <si>
    <t>Mês 04</t>
  </si>
  <si>
    <t>Mês 05</t>
  </si>
  <si>
    <t>Entre-Ijuís, Fevereiro de 2019</t>
  </si>
  <si>
    <t>Lixamento manual de paredes de alvenaria</t>
  </si>
  <si>
    <t>1.3</t>
  </si>
  <si>
    <t>74064/002</t>
  </si>
  <si>
    <t>Aplicação de fundo òxido de Ferro/Zarcão uma demao para esquadrias metálicas</t>
  </si>
  <si>
    <t xml:space="preserve">Demolição de reboco de forma manual </t>
  </si>
  <si>
    <t>1.5</t>
  </si>
  <si>
    <t>1.6</t>
  </si>
  <si>
    <t>3.1</t>
  </si>
  <si>
    <t>Lixamento de esquadrias de ferro</t>
  </si>
  <si>
    <t>1.7</t>
  </si>
  <si>
    <t>PINTURA EXTERNA E INSTALAÇÃO DE GUARDA CORPO METÁLICO DO CENTRO ADMINISTRATIVO MUNICIPAL</t>
  </si>
  <si>
    <t>Instalação de guarda-corpo em tubo de aço galvanizado de D = 1 1/2". H = 1,05 m</t>
  </si>
  <si>
    <t>Pintura com tinta esmalte acetinado 02 demãos sobre esquadrias metálicas</t>
  </si>
  <si>
    <t>1.8</t>
  </si>
  <si>
    <t>Limpeza peitoris de granitos</t>
  </si>
  <si>
    <t>4.1</t>
  </si>
  <si>
    <t>3.2</t>
  </si>
  <si>
    <t>4.2</t>
  </si>
  <si>
    <t>Limpeza  de vidros</t>
  </si>
  <si>
    <t>11,57</t>
  </si>
  <si>
    <t>12,55</t>
  </si>
  <si>
    <t>73948/8</t>
  </si>
  <si>
    <t>73924/2</t>
  </si>
  <si>
    <t>73948/15</t>
  </si>
  <si>
    <t>1.9</t>
  </si>
  <si>
    <t>Sinalização com fita fixada em cone plastico, incluindo cone.</t>
  </si>
  <si>
    <t>97053</t>
  </si>
  <si>
    <t>19,35</t>
  </si>
  <si>
    <t>19,92</t>
  </si>
  <si>
    <t>m</t>
  </si>
  <si>
    <t>Preparo da superfície com massa acrilica</t>
  </si>
  <si>
    <t>1.4</t>
  </si>
  <si>
    <t>Emboço ou massa única em argamassa traço 1:2:8, preparo mecanico com betoneira, aplicada manualmente  em fachadas na espessura de 2,50 cm.</t>
  </si>
  <si>
    <t>Adotado*</t>
  </si>
  <si>
    <t>Adotado SINAPI  DESONERADO - Mês de referência  DEZEMBRO/2018</t>
  </si>
  <si>
    <t>Rua Francisco Richter, nº 601</t>
  </si>
  <si>
    <t>Mês</t>
  </si>
  <si>
    <t>Locação de andaime suspenso ou balamcim manual, capacidade de carga total de aproximadaemnte 250Kg/m2, plataforma de 1,50x0,80m (CxL), cabo de 45 m</t>
  </si>
  <si>
    <t>73806/1</t>
  </si>
  <si>
    <t>Limpeza de superfícies com jato de alta pressão de ar e água</t>
  </si>
  <si>
    <t>1.10</t>
  </si>
  <si>
    <t>H</t>
  </si>
  <si>
    <t>Aplicação manual de fundo preparador  a base de agua em paredes externas 1 demão</t>
  </si>
  <si>
    <t>Compos.</t>
  </si>
  <si>
    <t>1.11</t>
  </si>
  <si>
    <t>Técnico em segurança do trabalho</t>
  </si>
  <si>
    <t>24,06</t>
  </si>
  <si>
    <t>27,85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</si>
</sst>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#,#00"/>
    <numFmt numFmtId="173" formatCode="0.0"/>
    <numFmt numFmtId="174" formatCode="0.0%"/>
    <numFmt numFmtId="175" formatCode="#,##0.0"/>
    <numFmt numFmtId="176" formatCode="0&quot;ª Parcela&quot;"/>
    <numFmt numFmtId="177" formatCode="0.000"/>
    <numFmt numFmtId="178" formatCode="0.0000"/>
    <numFmt numFmtId="179" formatCode="_(* #,##0.00_);_(* \(#,##0.00\);_(* \-??_);_(@_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color indexed="12"/>
      <name val="Calibri"/>
      <family val="2"/>
    </font>
    <font>
      <b/>
      <sz val="10"/>
      <color indexed="10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0" xfId="0" applyNumberFormat="1" applyFill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23" xfId="0" applyFont="1" applyBorder="1" applyAlignment="1">
      <alignment/>
    </xf>
    <xf numFmtId="1" fontId="0" fillId="33" borderId="24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  <xf numFmtId="1" fontId="0" fillId="33" borderId="25" xfId="0" applyNumberForma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0" borderId="28" xfId="0" applyBorder="1" applyAlignment="1">
      <alignment/>
    </xf>
    <xf numFmtId="4" fontId="0" fillId="33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33" borderId="27" xfId="0" applyNumberFormat="1" applyFill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33" borderId="32" xfId="0" applyNumberFormat="1" applyFill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" fontId="0" fillId="33" borderId="34" xfId="0" applyNumberFormat="1" applyFill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4" fontId="4" fillId="0" borderId="17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8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178" fontId="8" fillId="33" borderId="44" xfId="0" applyNumberFormat="1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9" fontId="4" fillId="0" borderId="33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33" borderId="45" xfId="0" applyFont="1" applyFill="1" applyBorder="1" applyAlignment="1">
      <alignment horizontal="center"/>
    </xf>
    <xf numFmtId="0" fontId="4" fillId="34" borderId="45" xfId="0" applyFont="1" applyFill="1" applyBorder="1" applyAlignment="1">
      <alignment vertical="center"/>
    </xf>
    <xf numFmtId="0" fontId="0" fillId="33" borderId="45" xfId="0" applyFont="1" applyFill="1" applyBorder="1" applyAlignment="1">
      <alignment horizontal="center" vertical="center"/>
    </xf>
    <xf numFmtId="4" fontId="0" fillId="33" borderId="45" xfId="0" applyNumberFormat="1" applyFont="1" applyFill="1" applyBorder="1" applyAlignment="1">
      <alignment horizontal="center" vertical="center"/>
    </xf>
    <xf numFmtId="4" fontId="4" fillId="33" borderId="45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4" fontId="11" fillId="0" borderId="46" xfId="0" applyNumberFormat="1" applyFont="1" applyBorder="1" applyAlignment="1">
      <alignment horizontal="center"/>
    </xf>
    <xf numFmtId="4" fontId="11" fillId="35" borderId="28" xfId="0" applyNumberFormat="1" applyFont="1" applyFill="1" applyBorder="1" applyAlignment="1">
      <alignment horizontal="center"/>
    </xf>
    <xf numFmtId="4" fontId="4" fillId="33" borderId="47" xfId="0" applyNumberFormat="1" applyFon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" fontId="0" fillId="0" borderId="3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43" xfId="0" applyNumberFormat="1" applyFont="1" applyFill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43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36" borderId="49" xfId="0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vertical="center" wrapText="1"/>
    </xf>
    <xf numFmtId="0" fontId="0" fillId="36" borderId="52" xfId="0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left" vertical="center" wrapText="1"/>
    </xf>
    <xf numFmtId="0" fontId="0" fillId="36" borderId="5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55" xfId="0" applyFont="1" applyBorder="1" applyAlignment="1">
      <alignment vertical="center" wrapText="1"/>
    </xf>
    <xf numFmtId="0" fontId="0" fillId="36" borderId="55" xfId="0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center" vertical="center"/>
    </xf>
    <xf numFmtId="4" fontId="0" fillId="0" borderId="57" xfId="0" applyNumberFormat="1" applyFont="1" applyBorder="1" applyAlignment="1">
      <alignment horizontal="center" vertical="center"/>
    </xf>
    <xf numFmtId="4" fontId="4" fillId="33" borderId="4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0" borderId="59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0" fontId="4" fillId="0" borderId="58" xfId="0" applyFont="1" applyBorder="1" applyAlignment="1">
      <alignment horizontal="left" wrapText="1"/>
    </xf>
    <xf numFmtId="0" fontId="0" fillId="0" borderId="6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/>
    </xf>
    <xf numFmtId="176" fontId="8" fillId="0" borderId="66" xfId="0" applyNumberFormat="1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176" fontId="8" fillId="0" borderId="67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68" xfId="0" applyBorder="1" applyAlignment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8"/>
  <sheetViews>
    <sheetView showZeros="0" view="pageBreakPreview" zoomScale="115" zoomScaleNormal="115" zoomScaleSheetLayoutView="115" zoomScalePageLayoutView="0" workbookViewId="0" topLeftCell="A1">
      <selection activeCell="C10" sqref="C10"/>
    </sheetView>
  </sheetViews>
  <sheetFormatPr defaultColWidth="9.140625" defaultRowHeight="12.75"/>
  <cols>
    <col min="1" max="1" width="5.8515625" style="0" customWidth="1"/>
    <col min="2" max="2" width="9.7109375" style="7" customWidth="1"/>
    <col min="3" max="3" width="48.140625" style="0" customWidth="1"/>
    <col min="4" max="4" width="6.8515625" style="0" customWidth="1"/>
    <col min="5" max="5" width="9.57421875" style="0" customWidth="1"/>
    <col min="6" max="6" width="11.421875" style="0" customWidth="1"/>
    <col min="7" max="7" width="12.00390625" style="0" customWidth="1"/>
    <col min="8" max="8" width="13.7109375" style="0" customWidth="1"/>
    <col min="9" max="9" width="0" style="0" hidden="1" customWidth="1"/>
    <col min="10" max="10" width="10.57421875" style="0" hidden="1" customWidth="1"/>
    <col min="11" max="12" width="11.57421875" style="0" hidden="1" customWidth="1"/>
    <col min="13" max="13" width="11.421875" style="0" hidden="1" customWidth="1"/>
    <col min="14" max="18" width="0" style="0" hidden="1" customWidth="1"/>
  </cols>
  <sheetData>
    <row r="1" spans="1:13" ht="30.75" customHeight="1" thickBot="1">
      <c r="A1" s="169"/>
      <c r="B1" s="169"/>
      <c r="C1" s="86" t="s">
        <v>27</v>
      </c>
      <c r="D1" s="165" t="s">
        <v>70</v>
      </c>
      <c r="E1" s="166"/>
      <c r="F1" s="166"/>
      <c r="G1" s="166"/>
      <c r="H1" s="167"/>
      <c r="I1" s="8"/>
      <c r="J1" s="8"/>
      <c r="K1" s="8"/>
      <c r="L1" s="8"/>
      <c r="M1" s="8"/>
    </row>
    <row r="2" spans="1:13" ht="12.75">
      <c r="A2" s="169"/>
      <c r="B2" s="169"/>
      <c r="C2" s="6" t="s">
        <v>26</v>
      </c>
      <c r="D2" s="174" t="s">
        <v>28</v>
      </c>
      <c r="E2" s="175"/>
      <c r="F2" s="175"/>
      <c r="G2" s="175"/>
      <c r="H2" s="176"/>
      <c r="I2" s="8"/>
      <c r="J2" s="8"/>
      <c r="K2" s="71" t="s">
        <v>5</v>
      </c>
      <c r="L2" s="68" t="s">
        <v>48</v>
      </c>
      <c r="M2" s="8"/>
    </row>
    <row r="3" spans="1:13" ht="13.5" thickBot="1">
      <c r="A3" s="169"/>
      <c r="B3" s="169"/>
      <c r="C3" s="6" t="s">
        <v>53</v>
      </c>
      <c r="D3" s="174" t="s">
        <v>95</v>
      </c>
      <c r="E3" s="175"/>
      <c r="F3" s="175"/>
      <c r="G3" s="175"/>
      <c r="H3" s="176"/>
      <c r="I3" s="8"/>
      <c r="J3" s="8"/>
      <c r="K3" s="72">
        <v>0.7</v>
      </c>
      <c r="L3" s="70">
        <v>0.3</v>
      </c>
      <c r="M3" s="8"/>
    </row>
    <row r="4" spans="1:13" ht="13.5" customHeight="1" thickBot="1">
      <c r="A4" s="169"/>
      <c r="B4" s="169"/>
      <c r="C4" s="171" t="s">
        <v>29</v>
      </c>
      <c r="D4" s="171"/>
      <c r="E4" s="171"/>
      <c r="F4" s="171"/>
      <c r="G4" s="171"/>
      <c r="H4" s="171"/>
      <c r="I4" s="8"/>
      <c r="J4" s="8"/>
      <c r="K4" s="8"/>
      <c r="L4" s="8"/>
      <c r="M4" s="8"/>
    </row>
    <row r="5" spans="1:13" ht="13.5" customHeight="1" thickBot="1">
      <c r="A5" s="170"/>
      <c r="B5" s="170"/>
      <c r="C5" s="172"/>
      <c r="D5" s="172"/>
      <c r="E5" s="172"/>
      <c r="F5" s="172"/>
      <c r="G5" s="172"/>
      <c r="H5" s="172"/>
      <c r="I5" s="8"/>
      <c r="J5" s="80" t="s">
        <v>49</v>
      </c>
      <c r="K5" s="10" t="s">
        <v>49</v>
      </c>
      <c r="L5" s="74"/>
      <c r="M5" s="75"/>
    </row>
    <row r="6" spans="1:13" s="1" customFormat="1" ht="12.75">
      <c r="A6" s="181" t="s">
        <v>0</v>
      </c>
      <c r="B6" s="184" t="s">
        <v>37</v>
      </c>
      <c r="C6" s="182" t="s">
        <v>1</v>
      </c>
      <c r="D6" s="182" t="s">
        <v>2</v>
      </c>
      <c r="E6" s="67" t="s">
        <v>3</v>
      </c>
      <c r="F6" s="67" t="s">
        <v>5</v>
      </c>
      <c r="G6" s="67" t="s">
        <v>8</v>
      </c>
      <c r="H6" s="68" t="s">
        <v>9</v>
      </c>
      <c r="I6" s="60"/>
      <c r="J6" s="81">
        <v>1.3025</v>
      </c>
      <c r="K6" s="73">
        <v>1.2397</v>
      </c>
      <c r="L6" s="78" t="s">
        <v>93</v>
      </c>
      <c r="M6" s="76"/>
    </row>
    <row r="7" spans="1:13" s="1" customFormat="1" ht="13.5" thickBot="1">
      <c r="A7" s="181"/>
      <c r="B7" s="185"/>
      <c r="C7" s="183"/>
      <c r="D7" s="183"/>
      <c r="E7" s="69" t="s">
        <v>4</v>
      </c>
      <c r="F7" s="69" t="s">
        <v>6</v>
      </c>
      <c r="G7" s="69" t="s">
        <v>7</v>
      </c>
      <c r="H7" s="70" t="s">
        <v>32</v>
      </c>
      <c r="I7" s="60"/>
      <c r="J7" s="82" t="s">
        <v>30</v>
      </c>
      <c r="K7" s="77" t="s">
        <v>31</v>
      </c>
      <c r="L7" s="79" t="s">
        <v>30</v>
      </c>
      <c r="M7" s="83" t="s">
        <v>31</v>
      </c>
    </row>
    <row r="8" spans="1:17" s="66" customFormat="1" ht="13.5" thickBot="1">
      <c r="A8" s="164" t="s">
        <v>11</v>
      </c>
      <c r="B8" s="94"/>
      <c r="C8" s="95" t="s">
        <v>39</v>
      </c>
      <c r="D8" s="96"/>
      <c r="E8" s="97"/>
      <c r="F8" s="98">
        <f>SUM(F9:F19)</f>
        <v>37256.42430965</v>
      </c>
      <c r="G8" s="98">
        <f>SUM(G9:G19)</f>
        <v>18441.788989850003</v>
      </c>
      <c r="H8" s="105">
        <f>SUM(H9:H19)</f>
        <v>55698.21329949999</v>
      </c>
      <c r="I8" s="8"/>
      <c r="J8" s="54"/>
      <c r="K8" s="54"/>
      <c r="L8" s="100">
        <f>SUM(L9:L19)</f>
        <v>55698.21329949999</v>
      </c>
      <c r="M8" s="100">
        <f>SUM(M9:M19)</f>
        <v>57767.62304005001</v>
      </c>
      <c r="O8" s="66">
        <f>E16*4</f>
        <v>5565.52</v>
      </c>
      <c r="P8" s="65"/>
      <c r="Q8" s="65"/>
    </row>
    <row r="9" spans="1:17" s="64" customFormat="1" ht="25.5">
      <c r="A9" s="159" t="s">
        <v>12</v>
      </c>
      <c r="B9" s="110" t="s">
        <v>86</v>
      </c>
      <c r="C9" s="111" t="s">
        <v>85</v>
      </c>
      <c r="D9" s="110" t="s">
        <v>89</v>
      </c>
      <c r="E9" s="112">
        <v>45</v>
      </c>
      <c r="F9" s="112">
        <f>L9*K$3</f>
        <v>793.9063125</v>
      </c>
      <c r="G9" s="112">
        <f>L9-F9</f>
        <v>340.2455625</v>
      </c>
      <c r="H9" s="114">
        <f>G9+F9</f>
        <v>1134.151875</v>
      </c>
      <c r="I9" s="8"/>
      <c r="J9" s="54" t="s">
        <v>87</v>
      </c>
      <c r="K9" s="54" t="s">
        <v>88</v>
      </c>
      <c r="L9" s="101">
        <f>J9*J$6*E9</f>
        <v>1134.151875</v>
      </c>
      <c r="M9" s="101">
        <f>K9*K$6*E9</f>
        <v>1111.26708</v>
      </c>
      <c r="P9" s="90"/>
      <c r="Q9" s="90"/>
    </row>
    <row r="10" spans="1:17" s="66" customFormat="1" ht="39.75" customHeight="1">
      <c r="A10" s="159" t="s">
        <v>51</v>
      </c>
      <c r="B10" s="154">
        <v>41805</v>
      </c>
      <c r="C10" s="113" t="s">
        <v>97</v>
      </c>
      <c r="D10" s="115" t="s">
        <v>96</v>
      </c>
      <c r="E10" s="116">
        <v>4</v>
      </c>
      <c r="F10" s="116"/>
      <c r="G10" s="116">
        <f>J10*E10*J6</f>
        <v>2474.75</v>
      </c>
      <c r="H10" s="117">
        <f>G10+F10</f>
        <v>2474.75</v>
      </c>
      <c r="I10" s="8"/>
      <c r="J10" s="91">
        <v>475</v>
      </c>
      <c r="K10" s="91">
        <v>475</v>
      </c>
      <c r="L10" s="101">
        <f>J10*J$6*E10</f>
        <v>2474.75</v>
      </c>
      <c r="M10" s="101">
        <f>K10*K$6*E10</f>
        <v>2355.43</v>
      </c>
      <c r="O10" s="66">
        <v>5.99</v>
      </c>
      <c r="P10" s="65"/>
      <c r="Q10" s="65"/>
    </row>
    <row r="11" spans="1:17" s="66" customFormat="1" ht="12.75">
      <c r="A11" s="159" t="s">
        <v>61</v>
      </c>
      <c r="B11" s="155">
        <v>97631</v>
      </c>
      <c r="C11" s="92" t="s">
        <v>64</v>
      </c>
      <c r="D11" s="115" t="s">
        <v>18</v>
      </c>
      <c r="E11" s="116">
        <v>148.83</v>
      </c>
      <c r="F11" s="116">
        <f aca="true" t="shared" si="0" ref="F11:F18">L11*K$3</f>
        <v>317.52806085000003</v>
      </c>
      <c r="G11" s="116">
        <f aca="true" t="shared" si="1" ref="G11:G18">L11-F11</f>
        <v>136.08345465000002</v>
      </c>
      <c r="H11" s="118">
        <f aca="true" t="shared" si="2" ref="H11:H18">G11+F11</f>
        <v>453.61151550000005</v>
      </c>
      <c r="I11" s="63"/>
      <c r="J11" s="91">
        <v>2.34</v>
      </c>
      <c r="K11" s="91">
        <v>2.59</v>
      </c>
      <c r="L11" s="101">
        <f aca="true" t="shared" si="3" ref="L11:L18">J11*J$6*E11</f>
        <v>453.61151550000005</v>
      </c>
      <c r="M11" s="101">
        <f aca="true" t="shared" si="4" ref="M11:M18">K11*K$6*E11</f>
        <v>477.86678709000006</v>
      </c>
      <c r="P11" s="65"/>
      <c r="Q11" s="65"/>
    </row>
    <row r="12" spans="1:17" s="66" customFormat="1" ht="12.75">
      <c r="A12" s="132" t="s">
        <v>91</v>
      </c>
      <c r="B12" s="155">
        <v>84123</v>
      </c>
      <c r="C12" s="92" t="s">
        <v>60</v>
      </c>
      <c r="D12" s="115" t="s">
        <v>18</v>
      </c>
      <c r="E12" s="116">
        <v>1235.61</v>
      </c>
      <c r="F12" s="116">
        <f t="shared" si="0"/>
        <v>6173.589447899999</v>
      </c>
      <c r="G12" s="116">
        <f t="shared" si="1"/>
        <v>2645.8240491000006</v>
      </c>
      <c r="H12" s="118">
        <f t="shared" si="2"/>
        <v>8819.413497</v>
      </c>
      <c r="I12" s="63"/>
      <c r="J12" s="91">
        <v>5.48</v>
      </c>
      <c r="K12" s="91">
        <v>6.08</v>
      </c>
      <c r="L12" s="101">
        <f t="shared" si="3"/>
        <v>8819.413497</v>
      </c>
      <c r="M12" s="101">
        <f t="shared" si="4"/>
        <v>9313.257159359999</v>
      </c>
      <c r="N12" s="63"/>
      <c r="P12" s="65"/>
      <c r="Q12" s="65"/>
    </row>
    <row r="13" spans="1:17" s="66" customFormat="1" ht="12.75">
      <c r="A13" s="160" t="s">
        <v>65</v>
      </c>
      <c r="B13" s="155">
        <v>73656</v>
      </c>
      <c r="C13" s="92" t="s">
        <v>68</v>
      </c>
      <c r="D13" s="115" t="s">
        <v>18</v>
      </c>
      <c r="E13" s="116">
        <v>547.68</v>
      </c>
      <c r="F13" s="116">
        <f t="shared" si="0"/>
        <v>7420.299986399998</v>
      </c>
      <c r="G13" s="116">
        <f t="shared" si="1"/>
        <v>3180.1285656</v>
      </c>
      <c r="H13" s="118">
        <f t="shared" si="2"/>
        <v>10600.428551999998</v>
      </c>
      <c r="I13" s="63"/>
      <c r="J13" s="90">
        <v>14.86</v>
      </c>
      <c r="K13" s="90">
        <v>15.7</v>
      </c>
      <c r="L13" s="54">
        <f t="shared" si="3"/>
        <v>10600.428551999998</v>
      </c>
      <c r="M13" s="54">
        <f t="shared" si="4"/>
        <v>10659.654667199999</v>
      </c>
      <c r="N13" s="63"/>
      <c r="P13" s="65"/>
      <c r="Q13" s="65"/>
    </row>
    <row r="14" spans="1:17" s="152" customFormat="1" ht="25.5">
      <c r="A14" s="159" t="s">
        <v>66</v>
      </c>
      <c r="B14" s="148" t="s">
        <v>98</v>
      </c>
      <c r="C14" s="93" t="s">
        <v>99</v>
      </c>
      <c r="D14" s="115" t="s">
        <v>18</v>
      </c>
      <c r="E14" s="116">
        <v>1235.61</v>
      </c>
      <c r="F14" s="116">
        <f>L14*K$3</f>
        <v>1813.7735421749994</v>
      </c>
      <c r="G14" s="116">
        <f>L14-F14</f>
        <v>777.3315180750001</v>
      </c>
      <c r="H14" s="117">
        <f>G14+F14</f>
        <v>2591.1050602499995</v>
      </c>
      <c r="I14" s="149"/>
      <c r="J14" s="150">
        <v>1.61</v>
      </c>
      <c r="K14" s="150">
        <v>1.77</v>
      </c>
      <c r="L14" s="151">
        <f t="shared" si="3"/>
        <v>2591.1050602499995</v>
      </c>
      <c r="M14" s="151">
        <f t="shared" si="4"/>
        <v>2711.2607190900003</v>
      </c>
      <c r="N14" s="149"/>
      <c r="P14" s="153"/>
      <c r="Q14" s="153"/>
    </row>
    <row r="15" spans="1:17" s="66" customFormat="1" ht="28.5" customHeight="1">
      <c r="A15" s="159" t="s">
        <v>69</v>
      </c>
      <c r="B15" s="154" t="s">
        <v>62</v>
      </c>
      <c r="C15" s="93" t="s">
        <v>63</v>
      </c>
      <c r="D15" s="115" t="s">
        <v>18</v>
      </c>
      <c r="E15" s="116">
        <v>547.68</v>
      </c>
      <c r="F15" s="116">
        <f t="shared" si="0"/>
        <v>5812.401873599999</v>
      </c>
      <c r="G15" s="116">
        <f t="shared" si="1"/>
        <v>2491.0293744</v>
      </c>
      <c r="H15" s="118">
        <f t="shared" si="2"/>
        <v>8303.431247999999</v>
      </c>
      <c r="I15" s="63"/>
      <c r="J15" s="90">
        <v>11.64</v>
      </c>
      <c r="K15" s="90">
        <v>12.6</v>
      </c>
      <c r="L15" s="54">
        <f t="shared" si="3"/>
        <v>8303.431247999999</v>
      </c>
      <c r="M15" s="54">
        <f t="shared" si="4"/>
        <v>8554.8820896</v>
      </c>
      <c r="N15" s="63"/>
      <c r="P15" s="65"/>
      <c r="Q15" s="65"/>
    </row>
    <row r="16" spans="1:13" s="64" customFormat="1" ht="25.5">
      <c r="A16" s="159" t="s">
        <v>73</v>
      </c>
      <c r="B16" s="156" t="s">
        <v>103</v>
      </c>
      <c r="C16" s="119" t="s">
        <v>102</v>
      </c>
      <c r="D16" s="120" t="s">
        <v>18</v>
      </c>
      <c r="E16" s="116">
        <v>1391.38</v>
      </c>
      <c r="F16" s="116">
        <f t="shared" si="0"/>
        <v>7154.8516326</v>
      </c>
      <c r="G16" s="116">
        <f t="shared" si="1"/>
        <v>3066.3649854000005</v>
      </c>
      <c r="H16" s="118">
        <f t="shared" si="2"/>
        <v>10221.216618</v>
      </c>
      <c r="J16" s="87">
        <v>5.64</v>
      </c>
      <c r="K16" s="90">
        <v>6.52</v>
      </c>
      <c r="L16" s="90">
        <f t="shared" si="3"/>
        <v>10221.216618</v>
      </c>
      <c r="M16" s="90">
        <f t="shared" si="4"/>
        <v>11246.30748472</v>
      </c>
    </row>
    <row r="17" spans="1:17" s="66" customFormat="1" ht="15.75" customHeight="1">
      <c r="A17" s="159" t="s">
        <v>84</v>
      </c>
      <c r="B17" s="155">
        <v>96127</v>
      </c>
      <c r="C17" s="93" t="s">
        <v>90</v>
      </c>
      <c r="D17" s="115" t="s">
        <v>18</v>
      </c>
      <c r="E17" s="116">
        <v>61.78</v>
      </c>
      <c r="F17" s="116">
        <f t="shared" si="0"/>
        <v>632.5624854499999</v>
      </c>
      <c r="G17" s="116">
        <f t="shared" si="1"/>
        <v>271.09820805000004</v>
      </c>
      <c r="H17" s="118">
        <f t="shared" si="2"/>
        <v>903.6606935</v>
      </c>
      <c r="I17" s="63"/>
      <c r="J17" s="90">
        <v>11.23</v>
      </c>
      <c r="K17" s="90">
        <v>11.86</v>
      </c>
      <c r="L17" s="54">
        <f t="shared" si="3"/>
        <v>903.6606935</v>
      </c>
      <c r="M17" s="54">
        <f t="shared" si="4"/>
        <v>908.3415787600001</v>
      </c>
      <c r="N17" s="63"/>
      <c r="P17" s="65"/>
      <c r="Q17" s="65"/>
    </row>
    <row r="18" spans="1:17" s="66" customFormat="1" ht="24" customHeight="1">
      <c r="A18" s="161" t="s">
        <v>100</v>
      </c>
      <c r="B18" s="154">
        <v>73631</v>
      </c>
      <c r="C18" s="93" t="s">
        <v>71</v>
      </c>
      <c r="D18" s="115" t="s">
        <v>18</v>
      </c>
      <c r="E18" s="116">
        <v>21.51</v>
      </c>
      <c r="F18" s="116">
        <f t="shared" si="0"/>
        <v>6391.662998175001</v>
      </c>
      <c r="G18" s="116">
        <f t="shared" si="1"/>
        <v>2739.284142075001</v>
      </c>
      <c r="H18" s="118">
        <f t="shared" si="2"/>
        <v>9130.947140250002</v>
      </c>
      <c r="I18" s="63"/>
      <c r="J18" s="90">
        <v>325.91</v>
      </c>
      <c r="K18" s="90">
        <v>347.09</v>
      </c>
      <c r="L18" s="54">
        <f t="shared" si="3"/>
        <v>9130.947140250002</v>
      </c>
      <c r="M18" s="54">
        <f t="shared" si="4"/>
        <v>9255.483544230001</v>
      </c>
      <c r="N18" s="63"/>
      <c r="P18" s="65"/>
      <c r="Q18" s="65"/>
    </row>
    <row r="19" spans="1:17" s="66" customFormat="1" ht="15.75" customHeight="1">
      <c r="A19" s="159" t="s">
        <v>104</v>
      </c>
      <c r="B19" s="154">
        <v>40943</v>
      </c>
      <c r="C19" s="93" t="s">
        <v>105</v>
      </c>
      <c r="D19" s="115" t="s">
        <v>101</v>
      </c>
      <c r="E19" s="116">
        <v>34</v>
      </c>
      <c r="F19" s="116">
        <f>L19*K$3</f>
        <v>745.84797</v>
      </c>
      <c r="G19" s="116">
        <f>L19-F19</f>
        <v>319.64913</v>
      </c>
      <c r="H19" s="118">
        <f>G19+F19</f>
        <v>1065.4971</v>
      </c>
      <c r="I19" s="63"/>
      <c r="J19" s="54" t="s">
        <v>106</v>
      </c>
      <c r="K19" s="54" t="s">
        <v>107</v>
      </c>
      <c r="L19" s="54">
        <f>J19*J$6*E19</f>
        <v>1065.4971</v>
      </c>
      <c r="M19" s="54">
        <f>K19*K$6*E19</f>
        <v>1173.8719300000002</v>
      </c>
      <c r="N19" s="63"/>
      <c r="P19" s="65"/>
      <c r="Q19" s="65"/>
    </row>
    <row r="20" spans="1:13" s="4" customFormat="1" ht="12.75">
      <c r="A20" s="162" t="s">
        <v>13</v>
      </c>
      <c r="B20" s="157"/>
      <c r="C20" s="121" t="s">
        <v>40</v>
      </c>
      <c r="D20" s="122"/>
      <c r="E20" s="123"/>
      <c r="F20" s="124">
        <f>SUM(F21:F22)</f>
        <v>4300.198396725</v>
      </c>
      <c r="G20" s="124">
        <f>SUM(G21:G22)</f>
        <v>1842.9421700250005</v>
      </c>
      <c r="H20" s="125">
        <f>SUM(H21:H22)</f>
        <v>6143.14056675</v>
      </c>
      <c r="I20" s="52"/>
      <c r="J20" s="87"/>
      <c r="K20" s="87"/>
      <c r="L20" s="102">
        <f>SUM(L21:L22)</f>
        <v>6143.14056675</v>
      </c>
      <c r="M20" s="102">
        <f>SUM(M21:M22)</f>
        <v>6236.253823800002</v>
      </c>
    </row>
    <row r="21" spans="1:13" s="64" customFormat="1" ht="12.75">
      <c r="A21" s="132" t="s">
        <v>14</v>
      </c>
      <c r="B21" s="158" t="s">
        <v>45</v>
      </c>
      <c r="C21" s="126" t="s">
        <v>41</v>
      </c>
      <c r="D21" s="127" t="s">
        <v>18</v>
      </c>
      <c r="E21" s="128">
        <v>148.83</v>
      </c>
      <c r="F21" s="116">
        <f>L21*K$3</f>
        <v>578.0639056499999</v>
      </c>
      <c r="G21" s="116">
        <f>L21-F21</f>
        <v>247.7416738500001</v>
      </c>
      <c r="H21" s="118">
        <f>G21+F21</f>
        <v>825.8055795</v>
      </c>
      <c r="J21" s="90">
        <v>4.26</v>
      </c>
      <c r="K21" s="90">
        <v>4.57</v>
      </c>
      <c r="L21" s="90">
        <f>J21*J$6*E21</f>
        <v>825.8055795</v>
      </c>
      <c r="M21" s="90">
        <f>K21*K$6*E21</f>
        <v>843.1857980700001</v>
      </c>
    </row>
    <row r="22" spans="1:13" s="64" customFormat="1" ht="38.25">
      <c r="A22" s="132" t="s">
        <v>15</v>
      </c>
      <c r="B22" s="156">
        <v>87792</v>
      </c>
      <c r="C22" s="129" t="s">
        <v>92</v>
      </c>
      <c r="D22" s="130" t="s">
        <v>18</v>
      </c>
      <c r="E22" s="131">
        <v>148.83</v>
      </c>
      <c r="F22" s="116">
        <f>L22*K$3</f>
        <v>3722.134491075</v>
      </c>
      <c r="G22" s="116">
        <f>L22-F22</f>
        <v>1595.2004961750004</v>
      </c>
      <c r="H22" s="118">
        <f>G22+F22</f>
        <v>5317.33498725</v>
      </c>
      <c r="J22" s="90">
        <v>27.43</v>
      </c>
      <c r="K22" s="90">
        <v>29.23</v>
      </c>
      <c r="L22" s="90">
        <f>J22*J$6*E22</f>
        <v>5317.33498725</v>
      </c>
      <c r="M22" s="90">
        <f>K22*K$6*E22</f>
        <v>5393.068025730001</v>
      </c>
    </row>
    <row r="23" spans="1:13" s="4" customFormat="1" ht="12.75">
      <c r="A23" s="162" t="s">
        <v>16</v>
      </c>
      <c r="B23" s="157"/>
      <c r="C23" s="121" t="s">
        <v>42</v>
      </c>
      <c r="D23" s="122"/>
      <c r="E23" s="123"/>
      <c r="F23" s="124">
        <f>SUM(F24:F25)</f>
        <v>26490.12800945</v>
      </c>
      <c r="G23" s="124">
        <f>SUM(G24:G25)</f>
        <v>11352.912004050002</v>
      </c>
      <c r="H23" s="125">
        <f>SUM(H24:H25)</f>
        <v>37843.0400135</v>
      </c>
      <c r="I23" s="52"/>
      <c r="J23" s="87"/>
      <c r="K23" s="87"/>
      <c r="L23" s="102">
        <f>SUM(L24:L25)</f>
        <v>37843.0400135</v>
      </c>
      <c r="M23" s="102">
        <f>SUM(M24:M25)</f>
        <v>38150.5389573</v>
      </c>
    </row>
    <row r="24" spans="1:13" s="64" customFormat="1" ht="25.5" customHeight="1">
      <c r="A24" s="159" t="s">
        <v>67</v>
      </c>
      <c r="B24" s="154" t="s">
        <v>82</v>
      </c>
      <c r="C24" s="132" t="s">
        <v>72</v>
      </c>
      <c r="D24" s="120" t="s">
        <v>18</v>
      </c>
      <c r="E24" s="116">
        <v>547.68</v>
      </c>
      <c r="F24" s="116">
        <f>L24*K$3</f>
        <v>11939.392508399998</v>
      </c>
      <c r="G24" s="116">
        <f>L24-F24</f>
        <v>5116.8825036</v>
      </c>
      <c r="H24" s="118">
        <f>G24+F24</f>
        <v>17056.275012</v>
      </c>
      <c r="J24" s="90">
        <v>23.91</v>
      </c>
      <c r="K24" s="90">
        <v>25.78</v>
      </c>
      <c r="L24" s="90">
        <f>J24*J$6*E24</f>
        <v>17056.275012</v>
      </c>
      <c r="M24" s="90">
        <f>K24*K$6*E24</f>
        <v>17503.56033888</v>
      </c>
    </row>
    <row r="25" spans="1:13" s="64" customFormat="1" ht="12.75">
      <c r="A25" s="119" t="s">
        <v>76</v>
      </c>
      <c r="B25" s="133" t="s">
        <v>46</v>
      </c>
      <c r="C25" s="134" t="s">
        <v>43</v>
      </c>
      <c r="D25" s="135" t="s">
        <v>18</v>
      </c>
      <c r="E25" s="131">
        <f>E16</f>
        <v>1391.38</v>
      </c>
      <c r="F25" s="116">
        <f>L25*K$3</f>
        <v>14550.735501050001</v>
      </c>
      <c r="G25" s="116">
        <f>L25-F25</f>
        <v>6236.029500450002</v>
      </c>
      <c r="H25" s="118">
        <f>G25+F25</f>
        <v>20786.765001500004</v>
      </c>
      <c r="J25" s="90">
        <v>11.47</v>
      </c>
      <c r="K25" s="90">
        <v>11.97</v>
      </c>
      <c r="L25" s="90">
        <f>J25*J$6*E25</f>
        <v>20786.765001500004</v>
      </c>
      <c r="M25" s="90">
        <f>K25*K$6*E25</f>
        <v>20646.978618420002</v>
      </c>
    </row>
    <row r="26" spans="1:13" s="4" customFormat="1" ht="12.75">
      <c r="A26" s="162" t="s">
        <v>17</v>
      </c>
      <c r="B26" s="157"/>
      <c r="C26" s="121" t="s">
        <v>44</v>
      </c>
      <c r="D26" s="121"/>
      <c r="E26" s="121"/>
      <c r="F26" s="124">
        <f>F27</f>
        <v>234.3398085</v>
      </c>
      <c r="G26" s="124">
        <f>G27</f>
        <v>100.43134650000002</v>
      </c>
      <c r="H26" s="125">
        <f>SUM(H27:H28)</f>
        <v>3884.039891</v>
      </c>
      <c r="I26" s="52"/>
      <c r="J26" s="87"/>
      <c r="K26" s="87"/>
      <c r="L26" s="102">
        <f>SUM(L27:L28)</f>
        <v>3884.039891</v>
      </c>
      <c r="M26" s="102">
        <f>SUM(M27:M28)</f>
        <v>4010.8770317000003</v>
      </c>
    </row>
    <row r="27" spans="1:13" s="64" customFormat="1" ht="12.75">
      <c r="A27" s="163" t="s">
        <v>75</v>
      </c>
      <c r="B27" s="156" t="s">
        <v>83</v>
      </c>
      <c r="C27" s="136" t="s">
        <v>74</v>
      </c>
      <c r="D27" s="137" t="s">
        <v>18</v>
      </c>
      <c r="E27" s="116">
        <v>19.62</v>
      </c>
      <c r="F27" s="116">
        <f>L27*K$3</f>
        <v>234.3398085</v>
      </c>
      <c r="G27" s="116">
        <f>L27-F27</f>
        <v>100.43134650000002</v>
      </c>
      <c r="H27" s="118">
        <f>G27+F27</f>
        <v>334.771155</v>
      </c>
      <c r="J27" s="90">
        <v>13.1</v>
      </c>
      <c r="K27" s="90">
        <v>14.25</v>
      </c>
      <c r="L27" s="90">
        <f>J27*J$6*E27</f>
        <v>334.771155</v>
      </c>
      <c r="M27" s="90">
        <f>K27*K$6*E27</f>
        <v>346.60152450000004</v>
      </c>
    </row>
    <row r="28" spans="1:13" s="64" customFormat="1" ht="16.5" thickBot="1">
      <c r="A28" s="138" t="s">
        <v>77</v>
      </c>
      <c r="B28" s="139" t="s">
        <v>81</v>
      </c>
      <c r="C28" s="140" t="s">
        <v>78</v>
      </c>
      <c r="D28" s="141" t="s">
        <v>18</v>
      </c>
      <c r="E28" s="142">
        <v>235.52</v>
      </c>
      <c r="F28" s="142">
        <f>L28*K$3</f>
        <v>2484.4881152</v>
      </c>
      <c r="G28" s="142">
        <f>L28-F28</f>
        <v>1064.7806208000002</v>
      </c>
      <c r="H28" s="143">
        <f>G28+F28</f>
        <v>3549.268736</v>
      </c>
      <c r="J28" s="99" t="s">
        <v>79</v>
      </c>
      <c r="K28" s="99" t="s">
        <v>80</v>
      </c>
      <c r="L28" s="90">
        <f>J28*J$6*E28</f>
        <v>3549.268736</v>
      </c>
      <c r="M28" s="90">
        <f>K28*K$6*E28</f>
        <v>3664.2755072000004</v>
      </c>
    </row>
    <row r="29" spans="1:13" s="4" customFormat="1" ht="13.5" thickBot="1">
      <c r="A29" s="178" t="s">
        <v>52</v>
      </c>
      <c r="B29" s="179"/>
      <c r="C29" s="179"/>
      <c r="D29" s="179"/>
      <c r="E29" s="180"/>
      <c r="F29" s="144">
        <f>F26+F23+F20+F8</f>
        <v>68281.090524325</v>
      </c>
      <c r="G29" s="144">
        <f>G26+G23+G20+G8</f>
        <v>31738.074510425005</v>
      </c>
      <c r="H29" s="144">
        <f>H26+H23+H20+H8</f>
        <v>103568.43377075</v>
      </c>
      <c r="I29" s="52"/>
      <c r="J29" s="87"/>
      <c r="K29" s="87"/>
      <c r="L29" s="104">
        <f>L26+L23+L20+L8</f>
        <v>103568.43377075</v>
      </c>
      <c r="M29" s="103">
        <f>M26+M23+M20+M8</f>
        <v>106165.29285285002</v>
      </c>
    </row>
    <row r="30" spans="1:13" s="4" customFormat="1" ht="12.75">
      <c r="A30" s="145"/>
      <c r="B30" s="145"/>
      <c r="C30" s="145"/>
      <c r="D30" s="145"/>
      <c r="E30" s="145"/>
      <c r="F30" s="146"/>
      <c r="G30" s="146"/>
      <c r="H30" s="146"/>
      <c r="I30" s="52"/>
      <c r="J30" s="88"/>
      <c r="K30" s="88"/>
      <c r="L30" s="102"/>
      <c r="M30" s="87"/>
    </row>
    <row r="31" spans="1:33" ht="12.75">
      <c r="A31" s="147" t="s">
        <v>38</v>
      </c>
      <c r="B31" s="173" t="s">
        <v>94</v>
      </c>
      <c r="C31" s="173"/>
      <c r="D31" s="173"/>
      <c r="E31" s="173"/>
      <c r="F31" s="8"/>
      <c r="G31" s="8"/>
      <c r="H31" s="8"/>
      <c r="I31" s="52"/>
      <c r="J31" s="52"/>
      <c r="K31" s="52"/>
      <c r="L31" s="52"/>
      <c r="M31" s="52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2.75">
      <c r="A32" s="8"/>
      <c r="B32" s="9"/>
      <c r="C32" s="8"/>
      <c r="D32" s="8"/>
      <c r="E32" s="8"/>
      <c r="F32" s="8"/>
      <c r="G32" s="8"/>
      <c r="H32" s="8"/>
      <c r="I32" s="52"/>
      <c r="J32" s="52"/>
      <c r="K32" s="52"/>
      <c r="L32" s="52"/>
      <c r="M32" s="52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.75">
      <c r="A33" s="8" t="s">
        <v>59</v>
      </c>
      <c r="B33" s="9"/>
      <c r="C33" s="8"/>
      <c r="D33" s="8"/>
      <c r="E33" s="8"/>
      <c r="F33" s="8"/>
      <c r="G33" s="8"/>
      <c r="H33" s="8"/>
      <c r="I33" s="52"/>
      <c r="J33" s="52"/>
      <c r="K33" s="52"/>
      <c r="L33" s="52"/>
      <c r="M33" s="52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.75">
      <c r="A34" s="52"/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.75" hidden="1">
      <c r="A35" s="52"/>
      <c r="B35" s="5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.75" hidden="1">
      <c r="A36" s="52"/>
      <c r="B36" s="53"/>
      <c r="C36" s="8"/>
      <c r="D36" s="8"/>
      <c r="E36" s="8"/>
      <c r="F36" s="8"/>
      <c r="G36" s="8"/>
      <c r="H36" s="8"/>
      <c r="I36" s="52"/>
      <c r="J36" s="52"/>
      <c r="K36" s="52"/>
      <c r="L36" s="52"/>
      <c r="M36" s="5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>
      <c r="A37" s="52"/>
      <c r="B37" s="53"/>
      <c r="C37" s="27"/>
      <c r="D37" s="8"/>
      <c r="E37" s="8"/>
      <c r="F37" s="8"/>
      <c r="G37" s="27"/>
      <c r="H37" s="27"/>
      <c r="I37" s="52"/>
      <c r="J37" s="52"/>
      <c r="K37" s="52"/>
      <c r="L37" s="52"/>
      <c r="M37" s="5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>
      <c r="A38" s="52"/>
      <c r="B38" s="53"/>
      <c r="C38" s="9" t="s">
        <v>33</v>
      </c>
      <c r="D38" s="8"/>
      <c r="E38" s="8"/>
      <c r="F38" s="8"/>
      <c r="G38" s="168" t="s">
        <v>35</v>
      </c>
      <c r="H38" s="168"/>
      <c r="I38" s="52"/>
      <c r="J38" s="52"/>
      <c r="K38" s="52"/>
      <c r="L38" s="52"/>
      <c r="M38" s="5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.75">
      <c r="A39" s="52"/>
      <c r="B39" s="53"/>
      <c r="C39" s="9" t="s">
        <v>34</v>
      </c>
      <c r="D39" s="8"/>
      <c r="E39" s="8"/>
      <c r="F39" s="8"/>
      <c r="G39" s="177" t="s">
        <v>36</v>
      </c>
      <c r="H39" s="177"/>
      <c r="I39" s="52"/>
      <c r="J39" s="52"/>
      <c r="K39" s="52"/>
      <c r="L39" s="52"/>
      <c r="M39" s="5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>
      <c r="A40" s="52"/>
      <c r="B40" s="5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>
      <c r="A41" s="52"/>
      <c r="B41" s="53"/>
      <c r="C41" s="52"/>
      <c r="D41" s="52"/>
      <c r="E41" s="52"/>
      <c r="F41" s="52"/>
      <c r="G41" s="52"/>
      <c r="H41" s="5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.75">
      <c r="A42" s="52"/>
      <c r="B42" s="53"/>
      <c r="C42" s="52"/>
      <c r="D42" s="52"/>
      <c r="E42" s="52"/>
      <c r="F42" s="52"/>
      <c r="G42" s="52"/>
      <c r="H42" s="5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>
      <c r="A43" s="52"/>
      <c r="B43" s="53"/>
      <c r="C43" s="52"/>
      <c r="D43" s="52"/>
      <c r="E43" s="52"/>
      <c r="F43" s="52"/>
      <c r="G43" s="52"/>
      <c r="H43" s="5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>
      <c r="A44" s="52"/>
      <c r="B44" s="53"/>
      <c r="C44" s="52"/>
      <c r="D44" s="52"/>
      <c r="E44" s="52"/>
      <c r="F44" s="52"/>
      <c r="G44" s="52"/>
      <c r="H44" s="5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>
      <c r="A45" s="52"/>
      <c r="B45" s="53"/>
      <c r="C45" s="52"/>
      <c r="D45" s="52"/>
      <c r="E45" s="52"/>
      <c r="F45" s="52"/>
      <c r="G45" s="52"/>
      <c r="H45" s="5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>
      <c r="A46" s="52"/>
      <c r="B46" s="53"/>
      <c r="C46" s="52"/>
      <c r="D46" s="52"/>
      <c r="E46" s="52"/>
      <c r="F46" s="52"/>
      <c r="G46" s="52"/>
      <c r="H46" s="5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>
      <c r="A47" s="52"/>
      <c r="B47" s="53"/>
      <c r="C47" s="52"/>
      <c r="D47" s="52"/>
      <c r="E47" s="52"/>
      <c r="F47" s="52"/>
      <c r="G47" s="52"/>
      <c r="H47" s="5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>
      <c r="A48" s="52"/>
      <c r="B48" s="53"/>
      <c r="C48" s="52"/>
      <c r="D48" s="52"/>
      <c r="E48" s="52"/>
      <c r="F48" s="52"/>
      <c r="G48" s="52"/>
      <c r="H48" s="5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>
      <c r="A49" s="52"/>
      <c r="B49" s="53"/>
      <c r="C49" s="52"/>
      <c r="D49" s="52"/>
      <c r="E49" s="52"/>
      <c r="F49" s="52"/>
      <c r="G49" s="52"/>
      <c r="H49" s="5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>
      <c r="A50" s="52"/>
      <c r="B50" s="53"/>
      <c r="C50" s="52"/>
      <c r="D50" s="52"/>
      <c r="E50" s="52"/>
      <c r="F50" s="52"/>
      <c r="G50" s="52"/>
      <c r="H50" s="5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>
      <c r="A51" s="52"/>
      <c r="B51" s="53"/>
      <c r="C51" s="52"/>
      <c r="D51" s="52"/>
      <c r="E51" s="52"/>
      <c r="F51" s="52"/>
      <c r="G51" s="52"/>
      <c r="H51" s="5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>
      <c r="A52" s="52"/>
      <c r="B52" s="53"/>
      <c r="C52" s="52"/>
      <c r="D52" s="52"/>
      <c r="E52" s="52"/>
      <c r="F52" s="52"/>
      <c r="G52" s="52"/>
      <c r="H52" s="5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52"/>
      <c r="B53" s="53"/>
      <c r="C53" s="52"/>
      <c r="D53" s="52"/>
      <c r="E53" s="52"/>
      <c r="F53" s="52"/>
      <c r="G53" s="52"/>
      <c r="H53" s="5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>
      <c r="A54" s="52"/>
      <c r="B54" s="53"/>
      <c r="C54" s="52"/>
      <c r="D54" s="52"/>
      <c r="E54" s="52"/>
      <c r="F54" s="52"/>
      <c r="G54" s="52"/>
      <c r="H54" s="5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52"/>
      <c r="B55" s="53"/>
      <c r="C55" s="52"/>
      <c r="D55" s="52"/>
      <c r="E55" s="52"/>
      <c r="F55" s="52"/>
      <c r="G55" s="52"/>
      <c r="H55" s="5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>
      <c r="A56" s="52"/>
      <c r="B56" s="53"/>
      <c r="C56" s="52"/>
      <c r="D56" s="52"/>
      <c r="E56" s="52"/>
      <c r="F56" s="52"/>
      <c r="G56" s="52"/>
      <c r="H56" s="5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52"/>
      <c r="B57" s="53"/>
      <c r="C57" s="52"/>
      <c r="D57" s="52"/>
      <c r="E57" s="52"/>
      <c r="F57" s="52"/>
      <c r="G57" s="52"/>
      <c r="H57" s="5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52"/>
      <c r="B58" s="53"/>
      <c r="C58" s="52"/>
      <c r="D58" s="52"/>
      <c r="E58" s="52"/>
      <c r="F58" s="52"/>
      <c r="G58" s="52"/>
      <c r="H58" s="5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>
      <c r="A59" s="52"/>
      <c r="B59" s="53"/>
      <c r="C59" s="52"/>
      <c r="D59" s="52"/>
      <c r="E59" s="52"/>
      <c r="F59" s="52"/>
      <c r="G59" s="52"/>
      <c r="H59" s="5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>
      <c r="A60" s="52"/>
      <c r="B60" s="53"/>
      <c r="C60" s="52"/>
      <c r="D60" s="52"/>
      <c r="E60" s="52"/>
      <c r="F60" s="52"/>
      <c r="G60" s="52"/>
      <c r="H60" s="5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>
      <c r="A61" s="52"/>
      <c r="B61" s="53"/>
      <c r="C61" s="52"/>
      <c r="D61" s="52"/>
      <c r="E61" s="52"/>
      <c r="F61" s="52"/>
      <c r="G61" s="52"/>
      <c r="H61" s="5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>
      <c r="A62" s="52"/>
      <c r="B62" s="53"/>
      <c r="C62" s="52"/>
      <c r="D62" s="52"/>
      <c r="E62" s="52"/>
      <c r="F62" s="52"/>
      <c r="G62" s="52"/>
      <c r="H62" s="5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52"/>
      <c r="B63" s="53"/>
      <c r="C63" s="52"/>
      <c r="D63" s="52"/>
      <c r="E63" s="52"/>
      <c r="F63" s="52"/>
      <c r="G63" s="52"/>
      <c r="H63" s="5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>
      <c r="A64" s="52"/>
      <c r="B64" s="53"/>
      <c r="C64" s="52"/>
      <c r="D64" s="52"/>
      <c r="E64" s="52"/>
      <c r="F64" s="52"/>
      <c r="G64" s="52"/>
      <c r="H64" s="5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>
      <c r="A65" s="52"/>
      <c r="B65" s="53"/>
      <c r="C65" s="52"/>
      <c r="D65" s="52"/>
      <c r="E65" s="52"/>
      <c r="F65" s="52"/>
      <c r="G65" s="52"/>
      <c r="H65" s="5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>
      <c r="A66" s="52"/>
      <c r="B66" s="53"/>
      <c r="C66" s="52"/>
      <c r="D66" s="52"/>
      <c r="E66" s="52"/>
      <c r="F66" s="52"/>
      <c r="G66" s="52"/>
      <c r="H66" s="5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>
      <c r="A67" s="52"/>
      <c r="B67" s="53"/>
      <c r="C67" s="52"/>
      <c r="D67" s="52"/>
      <c r="E67" s="52"/>
      <c r="F67" s="52"/>
      <c r="G67" s="52"/>
      <c r="H67" s="5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.75">
      <c r="A68" s="52"/>
      <c r="B68" s="53"/>
      <c r="C68" s="52"/>
      <c r="D68" s="52"/>
      <c r="E68" s="52"/>
      <c r="F68" s="52"/>
      <c r="G68" s="52"/>
      <c r="H68" s="5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.75">
      <c r="A69" s="52"/>
      <c r="B69" s="53"/>
      <c r="C69" s="52"/>
      <c r="D69" s="52"/>
      <c r="E69" s="52"/>
      <c r="F69" s="52"/>
      <c r="G69" s="52"/>
      <c r="H69" s="52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>
      <c r="A70" s="52"/>
      <c r="B70" s="53"/>
      <c r="C70" s="52"/>
      <c r="D70" s="52"/>
      <c r="E70" s="52"/>
      <c r="F70" s="52"/>
      <c r="G70" s="52"/>
      <c r="H70" s="52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.75">
      <c r="A71" s="52"/>
      <c r="B71" s="53"/>
      <c r="C71" s="52"/>
      <c r="D71" s="52"/>
      <c r="E71" s="52"/>
      <c r="F71" s="52"/>
      <c r="G71" s="52"/>
      <c r="H71" s="52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.75">
      <c r="A72" s="52"/>
      <c r="B72" s="53"/>
      <c r="C72" s="52"/>
      <c r="D72" s="52"/>
      <c r="E72" s="52"/>
      <c r="F72" s="52"/>
      <c r="G72" s="52"/>
      <c r="H72" s="52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>
      <c r="A73" s="52"/>
      <c r="B73" s="53"/>
      <c r="C73" s="52"/>
      <c r="D73" s="52"/>
      <c r="E73" s="52"/>
      <c r="F73" s="52"/>
      <c r="G73" s="52"/>
      <c r="H73" s="52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>
      <c r="A74" s="52"/>
      <c r="B74" s="53"/>
      <c r="C74" s="52"/>
      <c r="D74" s="52"/>
      <c r="E74" s="52"/>
      <c r="F74" s="52"/>
      <c r="G74" s="52"/>
      <c r="H74" s="5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.75">
      <c r="A75" s="52"/>
      <c r="B75" s="53"/>
      <c r="C75" s="52"/>
      <c r="D75" s="52"/>
      <c r="E75" s="52"/>
      <c r="F75" s="52"/>
      <c r="G75" s="52"/>
      <c r="H75" s="5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>
      <c r="A76" s="52"/>
      <c r="B76" s="53"/>
      <c r="C76" s="52"/>
      <c r="D76" s="52"/>
      <c r="E76" s="52"/>
      <c r="F76" s="52"/>
      <c r="G76" s="52"/>
      <c r="H76" s="5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.75">
      <c r="A77" s="52"/>
      <c r="B77" s="53"/>
      <c r="C77" s="52"/>
      <c r="D77" s="52"/>
      <c r="E77" s="52"/>
      <c r="F77" s="52"/>
      <c r="G77" s="52"/>
      <c r="H77" s="5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>
      <c r="A78" s="52"/>
      <c r="B78" s="53"/>
      <c r="C78" s="52"/>
      <c r="D78" s="52"/>
      <c r="E78" s="52"/>
      <c r="F78" s="52"/>
      <c r="G78" s="52"/>
      <c r="H78" s="52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>
      <c r="A79" s="52"/>
      <c r="B79" s="53"/>
      <c r="C79" s="52"/>
      <c r="D79" s="52"/>
      <c r="E79" s="52"/>
      <c r="F79" s="52"/>
      <c r="G79" s="52"/>
      <c r="H79" s="52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.75">
      <c r="A80" s="52"/>
      <c r="B80" s="53"/>
      <c r="C80" s="52"/>
      <c r="D80" s="52"/>
      <c r="E80" s="52"/>
      <c r="F80" s="52"/>
      <c r="G80" s="52"/>
      <c r="H80" s="5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>
      <c r="A81" s="52"/>
      <c r="B81" s="53"/>
      <c r="C81" s="52"/>
      <c r="D81" s="52"/>
      <c r="E81" s="52"/>
      <c r="F81" s="52"/>
      <c r="G81" s="52"/>
      <c r="H81" s="5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>
      <c r="A82" s="52"/>
      <c r="B82" s="53"/>
      <c r="C82" s="52"/>
      <c r="D82" s="52"/>
      <c r="E82" s="52"/>
      <c r="F82" s="52"/>
      <c r="G82" s="52"/>
      <c r="H82" s="52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.75">
      <c r="A83" s="52"/>
      <c r="B83" s="53"/>
      <c r="C83" s="52"/>
      <c r="D83" s="52"/>
      <c r="E83" s="52"/>
      <c r="F83" s="52"/>
      <c r="G83" s="52"/>
      <c r="H83" s="5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>
      <c r="A84" s="52"/>
      <c r="B84" s="53"/>
      <c r="C84" s="52"/>
      <c r="D84" s="52"/>
      <c r="E84" s="52"/>
      <c r="F84" s="52"/>
      <c r="G84" s="52"/>
      <c r="H84" s="52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>
      <c r="A85" s="52"/>
      <c r="B85" s="53"/>
      <c r="C85" s="52"/>
      <c r="D85" s="52"/>
      <c r="E85" s="52"/>
      <c r="F85" s="52"/>
      <c r="G85" s="52"/>
      <c r="H85" s="5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>
      <c r="A86" s="52"/>
      <c r="B86" s="53"/>
      <c r="C86" s="52"/>
      <c r="D86" s="52"/>
      <c r="E86" s="52"/>
      <c r="F86" s="52"/>
      <c r="G86" s="52"/>
      <c r="H86" s="5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>
      <c r="A87" s="52"/>
      <c r="B87" s="53"/>
      <c r="C87" s="52"/>
      <c r="D87" s="52"/>
      <c r="E87" s="52"/>
      <c r="F87" s="52"/>
      <c r="G87" s="52"/>
      <c r="H87" s="52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>
      <c r="A88" s="52"/>
      <c r="B88" s="53"/>
      <c r="C88" s="52"/>
      <c r="D88" s="52"/>
      <c r="E88" s="52"/>
      <c r="F88" s="52"/>
      <c r="G88" s="52"/>
      <c r="H88" s="52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>
      <c r="A89" s="52"/>
      <c r="B89" s="53"/>
      <c r="C89" s="52"/>
      <c r="D89" s="52"/>
      <c r="E89" s="52"/>
      <c r="F89" s="52"/>
      <c r="G89" s="52"/>
      <c r="H89" s="5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>
      <c r="A90" s="52"/>
      <c r="B90" s="53"/>
      <c r="C90" s="52"/>
      <c r="D90" s="52"/>
      <c r="E90" s="52"/>
      <c r="F90" s="52"/>
      <c r="G90" s="52"/>
      <c r="H90" s="5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>
      <c r="A91" s="52"/>
      <c r="B91" s="53"/>
      <c r="C91" s="52"/>
      <c r="D91" s="52"/>
      <c r="E91" s="52"/>
      <c r="F91" s="52"/>
      <c r="G91" s="52"/>
      <c r="H91" s="52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>
      <c r="A92" s="52"/>
      <c r="B92" s="53"/>
      <c r="C92" s="52"/>
      <c r="D92" s="52"/>
      <c r="E92" s="52"/>
      <c r="F92" s="52"/>
      <c r="G92" s="52"/>
      <c r="H92" s="52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>
      <c r="A93" s="52"/>
      <c r="B93" s="53"/>
      <c r="C93" s="52"/>
      <c r="D93" s="52"/>
      <c r="E93" s="52"/>
      <c r="F93" s="52"/>
      <c r="G93" s="52"/>
      <c r="H93" s="5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>
      <c r="A94" s="52"/>
      <c r="B94" s="53"/>
      <c r="C94" s="52"/>
      <c r="D94" s="52"/>
      <c r="E94" s="52"/>
      <c r="F94" s="52"/>
      <c r="G94" s="52"/>
      <c r="H94" s="52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>
      <c r="A95" s="52"/>
      <c r="B95" s="53"/>
      <c r="C95" s="52"/>
      <c r="D95" s="52"/>
      <c r="E95" s="52"/>
      <c r="F95" s="52"/>
      <c r="G95" s="52"/>
      <c r="H95" s="52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>
      <c r="A96" s="52"/>
      <c r="B96" s="53"/>
      <c r="C96" s="52"/>
      <c r="D96" s="52"/>
      <c r="E96" s="52"/>
      <c r="F96" s="52"/>
      <c r="G96" s="52"/>
      <c r="H96" s="5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>
      <c r="A97" s="52"/>
      <c r="B97" s="53"/>
      <c r="C97" s="52"/>
      <c r="D97" s="52"/>
      <c r="E97" s="52"/>
      <c r="F97" s="52"/>
      <c r="G97" s="52"/>
      <c r="H97" s="52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>
      <c r="A98" s="52"/>
      <c r="B98" s="53"/>
      <c r="C98" s="52"/>
      <c r="D98" s="52"/>
      <c r="E98" s="52"/>
      <c r="F98" s="52"/>
      <c r="G98" s="52"/>
      <c r="H98" s="52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>
      <c r="A99" s="52"/>
      <c r="B99" s="53"/>
      <c r="C99" s="52"/>
      <c r="D99" s="52"/>
      <c r="E99" s="52"/>
      <c r="F99" s="52"/>
      <c r="G99" s="52"/>
      <c r="H99" s="52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>
      <c r="A100" s="52"/>
      <c r="B100" s="53"/>
      <c r="C100" s="52"/>
      <c r="D100" s="52"/>
      <c r="E100" s="52"/>
      <c r="F100" s="52"/>
      <c r="G100" s="52"/>
      <c r="H100" s="52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>
      <c r="A101" s="52"/>
      <c r="B101" s="53"/>
      <c r="C101" s="52"/>
      <c r="D101" s="52"/>
      <c r="E101" s="52"/>
      <c r="F101" s="52"/>
      <c r="G101" s="52"/>
      <c r="H101" s="52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>
      <c r="A102" s="52"/>
      <c r="B102" s="53"/>
      <c r="C102" s="52"/>
      <c r="D102" s="52"/>
      <c r="E102" s="52"/>
      <c r="F102" s="52"/>
      <c r="G102" s="52"/>
      <c r="H102" s="52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>
      <c r="A103" s="52"/>
      <c r="B103" s="53"/>
      <c r="C103" s="52"/>
      <c r="D103" s="52"/>
      <c r="E103" s="52"/>
      <c r="F103" s="52"/>
      <c r="G103" s="52"/>
      <c r="H103" s="52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>
      <c r="A104" s="52"/>
      <c r="B104" s="53"/>
      <c r="C104" s="52"/>
      <c r="D104" s="52"/>
      <c r="E104" s="52"/>
      <c r="F104" s="52"/>
      <c r="G104" s="52"/>
      <c r="H104" s="52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>
      <c r="A105" s="52"/>
      <c r="B105" s="53"/>
      <c r="C105" s="52"/>
      <c r="D105" s="52"/>
      <c r="E105" s="52"/>
      <c r="F105" s="52"/>
      <c r="G105" s="52"/>
      <c r="H105" s="52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>
      <c r="A106" s="52"/>
      <c r="B106" s="53"/>
      <c r="C106" s="52"/>
      <c r="D106" s="52"/>
      <c r="E106" s="52"/>
      <c r="F106" s="52"/>
      <c r="G106" s="52"/>
      <c r="H106" s="52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>
      <c r="A107" s="52"/>
      <c r="B107" s="53"/>
      <c r="C107" s="52"/>
      <c r="D107" s="52"/>
      <c r="E107" s="52"/>
      <c r="F107" s="52"/>
      <c r="G107" s="52"/>
      <c r="H107" s="52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>
      <c r="A108" s="52"/>
      <c r="B108" s="53"/>
      <c r="C108" s="52"/>
      <c r="D108" s="52"/>
      <c r="E108" s="52"/>
      <c r="F108" s="52"/>
      <c r="G108" s="52"/>
      <c r="H108" s="52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>
      <c r="A109" s="52"/>
      <c r="B109" s="53"/>
      <c r="C109" s="52"/>
      <c r="D109" s="52"/>
      <c r="E109" s="52"/>
      <c r="F109" s="52"/>
      <c r="G109" s="52"/>
      <c r="H109" s="52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>
      <c r="A110" s="52"/>
      <c r="B110" s="53"/>
      <c r="C110" s="52"/>
      <c r="D110" s="52"/>
      <c r="E110" s="52"/>
      <c r="F110" s="52"/>
      <c r="G110" s="52"/>
      <c r="H110" s="52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>
      <c r="A111" s="52"/>
      <c r="B111" s="53"/>
      <c r="C111" s="52"/>
      <c r="D111" s="52"/>
      <c r="E111" s="52"/>
      <c r="F111" s="52"/>
      <c r="G111" s="52"/>
      <c r="H111" s="52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>
      <c r="A112" s="52"/>
      <c r="B112" s="53"/>
      <c r="C112" s="52"/>
      <c r="D112" s="52"/>
      <c r="E112" s="52"/>
      <c r="F112" s="52"/>
      <c r="G112" s="52"/>
      <c r="H112" s="52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>
      <c r="A113" s="52"/>
      <c r="B113" s="53"/>
      <c r="C113" s="52"/>
      <c r="D113" s="52"/>
      <c r="E113" s="52"/>
      <c r="F113" s="52"/>
      <c r="G113" s="52"/>
      <c r="H113" s="52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>
      <c r="A114" s="52"/>
      <c r="B114" s="53"/>
      <c r="C114" s="52"/>
      <c r="D114" s="52"/>
      <c r="E114" s="52"/>
      <c r="F114" s="52"/>
      <c r="G114" s="52"/>
      <c r="H114" s="52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>
      <c r="A115" s="52"/>
      <c r="B115" s="53"/>
      <c r="C115" s="52"/>
      <c r="D115" s="52"/>
      <c r="E115" s="52"/>
      <c r="F115" s="52"/>
      <c r="G115" s="52"/>
      <c r="H115" s="52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>
      <c r="A116" s="52"/>
      <c r="B116" s="53"/>
      <c r="C116" s="52"/>
      <c r="D116" s="52"/>
      <c r="E116" s="52"/>
      <c r="F116" s="52"/>
      <c r="G116" s="52"/>
      <c r="H116" s="52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>
      <c r="A117" s="52"/>
      <c r="B117" s="53"/>
      <c r="C117" s="52"/>
      <c r="D117" s="52"/>
      <c r="E117" s="52"/>
      <c r="F117" s="52"/>
      <c r="G117" s="52"/>
      <c r="H117" s="52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>
      <c r="A118" s="52"/>
      <c r="B118" s="53"/>
      <c r="C118" s="52"/>
      <c r="D118" s="52"/>
      <c r="E118" s="52"/>
      <c r="F118" s="52"/>
      <c r="G118" s="52"/>
      <c r="H118" s="52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>
      <c r="A119" s="52"/>
      <c r="B119" s="53"/>
      <c r="C119" s="52"/>
      <c r="D119" s="52"/>
      <c r="E119" s="52"/>
      <c r="F119" s="52"/>
      <c r="G119" s="52"/>
      <c r="H119" s="52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>
      <c r="A120" s="52"/>
      <c r="B120" s="53"/>
      <c r="C120" s="52"/>
      <c r="D120" s="52"/>
      <c r="E120" s="52"/>
      <c r="F120" s="52"/>
      <c r="G120" s="52"/>
      <c r="H120" s="52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>
      <c r="A121" s="52"/>
      <c r="B121" s="53"/>
      <c r="C121" s="52"/>
      <c r="D121" s="52"/>
      <c r="E121" s="52"/>
      <c r="F121" s="52"/>
      <c r="G121" s="52"/>
      <c r="H121" s="52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>
      <c r="A122" s="52"/>
      <c r="B122" s="53"/>
      <c r="C122" s="52"/>
      <c r="D122" s="52"/>
      <c r="E122" s="52"/>
      <c r="F122" s="52"/>
      <c r="G122" s="52"/>
      <c r="H122" s="52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>
      <c r="A123" s="52"/>
      <c r="B123" s="53"/>
      <c r="C123" s="52"/>
      <c r="D123" s="52"/>
      <c r="E123" s="52"/>
      <c r="F123" s="52"/>
      <c r="G123" s="52"/>
      <c r="H123" s="52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>
      <c r="A124" s="52"/>
      <c r="B124" s="53"/>
      <c r="C124" s="52"/>
      <c r="D124" s="52"/>
      <c r="E124" s="52"/>
      <c r="F124" s="52"/>
      <c r="G124" s="52"/>
      <c r="H124" s="52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>
      <c r="A125" s="52"/>
      <c r="B125" s="53"/>
      <c r="C125" s="52"/>
      <c r="D125" s="52"/>
      <c r="E125" s="52"/>
      <c r="F125" s="52"/>
      <c r="G125" s="52"/>
      <c r="H125" s="52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>
      <c r="A126" s="52"/>
      <c r="B126" s="53"/>
      <c r="C126" s="52"/>
      <c r="D126" s="52"/>
      <c r="E126" s="52"/>
      <c r="F126" s="52"/>
      <c r="G126" s="52"/>
      <c r="H126" s="52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>
      <c r="A127" s="52"/>
      <c r="B127" s="53"/>
      <c r="C127" s="52"/>
      <c r="D127" s="52"/>
      <c r="E127" s="52"/>
      <c r="F127" s="52"/>
      <c r="G127" s="52"/>
      <c r="H127" s="52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>
      <c r="A128" s="52"/>
      <c r="B128" s="53"/>
      <c r="C128" s="52"/>
      <c r="D128" s="52"/>
      <c r="E128" s="52"/>
      <c r="F128" s="52"/>
      <c r="G128" s="52"/>
      <c r="H128" s="52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>
      <c r="A129" s="52"/>
      <c r="B129" s="53"/>
      <c r="C129" s="52"/>
      <c r="D129" s="52"/>
      <c r="E129" s="52"/>
      <c r="F129" s="52"/>
      <c r="G129" s="52"/>
      <c r="H129" s="52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>
      <c r="A130" s="52"/>
      <c r="B130" s="53"/>
      <c r="C130" s="52"/>
      <c r="D130" s="52"/>
      <c r="E130" s="52"/>
      <c r="F130" s="52"/>
      <c r="G130" s="52"/>
      <c r="H130" s="52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>
      <c r="A131" s="52"/>
      <c r="B131" s="53"/>
      <c r="C131" s="52"/>
      <c r="D131" s="52"/>
      <c r="E131" s="52"/>
      <c r="F131" s="52"/>
      <c r="G131" s="52"/>
      <c r="H131" s="52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>
      <c r="A132" s="52"/>
      <c r="B132" s="53"/>
      <c r="C132" s="52"/>
      <c r="D132" s="52"/>
      <c r="E132" s="52"/>
      <c r="F132" s="52"/>
      <c r="G132" s="52"/>
      <c r="H132" s="52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>
      <c r="A133" s="52"/>
      <c r="B133" s="53"/>
      <c r="C133" s="52"/>
      <c r="D133" s="52"/>
      <c r="E133" s="52"/>
      <c r="F133" s="52"/>
      <c r="G133" s="52"/>
      <c r="H133" s="52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>
      <c r="A134" s="52"/>
      <c r="B134" s="53"/>
      <c r="C134" s="52"/>
      <c r="D134" s="52"/>
      <c r="E134" s="52"/>
      <c r="F134" s="52"/>
      <c r="G134" s="52"/>
      <c r="H134" s="52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>
      <c r="A135" s="52"/>
      <c r="B135" s="53"/>
      <c r="C135" s="52"/>
      <c r="D135" s="52"/>
      <c r="E135" s="52"/>
      <c r="F135" s="52"/>
      <c r="G135" s="52"/>
      <c r="H135" s="52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>
      <c r="A136" s="52"/>
      <c r="B136" s="53"/>
      <c r="C136" s="52"/>
      <c r="D136" s="52"/>
      <c r="E136" s="52"/>
      <c r="F136" s="52"/>
      <c r="G136" s="52"/>
      <c r="H136" s="52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>
      <c r="A137" s="52"/>
      <c r="B137" s="53"/>
      <c r="C137" s="52"/>
      <c r="D137" s="52"/>
      <c r="E137" s="52"/>
      <c r="F137" s="52"/>
      <c r="G137" s="52"/>
      <c r="H137" s="52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>
      <c r="A138" s="52"/>
      <c r="B138" s="53"/>
      <c r="C138" s="52"/>
      <c r="D138" s="52"/>
      <c r="E138" s="52"/>
      <c r="F138" s="52"/>
      <c r="G138" s="52"/>
      <c r="H138" s="5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>
      <c r="A139" s="52"/>
      <c r="B139" s="53"/>
      <c r="C139" s="52"/>
      <c r="D139" s="52"/>
      <c r="E139" s="52"/>
      <c r="F139" s="52"/>
      <c r="G139" s="52"/>
      <c r="H139" s="52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>
      <c r="A140" s="52"/>
      <c r="B140" s="53"/>
      <c r="C140" s="52"/>
      <c r="D140" s="52"/>
      <c r="E140" s="52"/>
      <c r="F140" s="52"/>
      <c r="G140" s="52"/>
      <c r="H140" s="52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>
      <c r="A141" s="52"/>
      <c r="B141" s="53"/>
      <c r="C141" s="52"/>
      <c r="D141" s="52"/>
      <c r="E141" s="52"/>
      <c r="F141" s="52"/>
      <c r="G141" s="52"/>
      <c r="H141" s="5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>
      <c r="A142" s="52"/>
      <c r="B142" s="53"/>
      <c r="C142" s="52"/>
      <c r="D142" s="52"/>
      <c r="E142" s="52"/>
      <c r="F142" s="52"/>
      <c r="G142" s="52"/>
      <c r="H142" s="52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>
      <c r="A143" s="52"/>
      <c r="B143" s="53"/>
      <c r="C143" s="52"/>
      <c r="D143" s="52"/>
      <c r="E143" s="52"/>
      <c r="F143" s="52"/>
      <c r="G143" s="52"/>
      <c r="H143" s="52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>
      <c r="A144" s="52"/>
      <c r="B144" s="53"/>
      <c r="C144" s="52"/>
      <c r="D144" s="52"/>
      <c r="E144" s="52"/>
      <c r="F144" s="52"/>
      <c r="G144" s="52"/>
      <c r="H144" s="52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>
      <c r="A145" s="52"/>
      <c r="B145" s="53"/>
      <c r="C145" s="52"/>
      <c r="D145" s="52"/>
      <c r="E145" s="52"/>
      <c r="F145" s="52"/>
      <c r="G145" s="52"/>
      <c r="H145" s="52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>
      <c r="A146" s="52"/>
      <c r="B146" s="53"/>
      <c r="C146" s="52"/>
      <c r="D146" s="52"/>
      <c r="E146" s="52"/>
      <c r="F146" s="52"/>
      <c r="G146" s="52"/>
      <c r="H146" s="52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>
      <c r="A147" s="52"/>
      <c r="B147" s="53"/>
      <c r="C147" s="52"/>
      <c r="D147" s="52"/>
      <c r="E147" s="52"/>
      <c r="F147" s="52"/>
      <c r="G147" s="52"/>
      <c r="H147" s="52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>
      <c r="A148" s="52"/>
      <c r="B148" s="53"/>
      <c r="C148" s="52"/>
      <c r="D148" s="52"/>
      <c r="E148" s="52"/>
      <c r="F148" s="52"/>
      <c r="G148" s="52"/>
      <c r="H148" s="52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>
      <c r="A149" s="52"/>
      <c r="B149" s="53"/>
      <c r="C149" s="52"/>
      <c r="D149" s="52"/>
      <c r="E149" s="52"/>
      <c r="F149" s="52"/>
      <c r="G149" s="52"/>
      <c r="H149" s="52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>
      <c r="A150" s="52"/>
      <c r="B150" s="53"/>
      <c r="C150" s="52"/>
      <c r="D150" s="52"/>
      <c r="E150" s="52"/>
      <c r="F150" s="52"/>
      <c r="G150" s="52"/>
      <c r="H150" s="52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>
      <c r="A151" s="52"/>
      <c r="B151" s="53"/>
      <c r="C151" s="52"/>
      <c r="D151" s="52"/>
      <c r="E151" s="52"/>
      <c r="F151" s="52"/>
      <c r="G151" s="52"/>
      <c r="H151" s="52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>
      <c r="A152" s="52"/>
      <c r="B152" s="53"/>
      <c r="C152" s="52"/>
      <c r="D152" s="52"/>
      <c r="E152" s="52"/>
      <c r="F152" s="52"/>
      <c r="G152" s="52"/>
      <c r="H152" s="52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>
      <c r="A153" s="52"/>
      <c r="B153" s="53"/>
      <c r="C153" s="52"/>
      <c r="D153" s="52"/>
      <c r="E153" s="52"/>
      <c r="F153" s="52"/>
      <c r="G153" s="52"/>
      <c r="H153" s="52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>
      <c r="A154" s="52"/>
      <c r="B154" s="53"/>
      <c r="C154" s="52"/>
      <c r="D154" s="52"/>
      <c r="E154" s="52"/>
      <c r="F154" s="52"/>
      <c r="G154" s="52"/>
      <c r="H154" s="52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>
      <c r="A155" s="52"/>
      <c r="B155" s="53"/>
      <c r="C155" s="52"/>
      <c r="D155" s="52"/>
      <c r="E155" s="52"/>
      <c r="F155" s="52"/>
      <c r="G155" s="52"/>
      <c r="H155" s="52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>
      <c r="A156" s="52"/>
      <c r="B156" s="53"/>
      <c r="C156" s="52"/>
      <c r="D156" s="52"/>
      <c r="E156" s="52"/>
      <c r="F156" s="52"/>
      <c r="G156" s="52"/>
      <c r="H156" s="52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>
      <c r="A157" s="52"/>
      <c r="B157" s="53"/>
      <c r="C157" s="52"/>
      <c r="D157" s="52"/>
      <c r="E157" s="52"/>
      <c r="F157" s="52"/>
      <c r="G157" s="52"/>
      <c r="H157" s="52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>
      <c r="A158" s="52"/>
      <c r="B158" s="53"/>
      <c r="C158" s="52"/>
      <c r="D158" s="52"/>
      <c r="E158" s="52"/>
      <c r="F158" s="52"/>
      <c r="G158" s="52"/>
      <c r="H158" s="52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>
      <c r="A159" s="52"/>
      <c r="B159" s="53"/>
      <c r="C159" s="52"/>
      <c r="D159" s="52"/>
      <c r="E159" s="52"/>
      <c r="F159" s="52"/>
      <c r="G159" s="52"/>
      <c r="H159" s="52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>
      <c r="A160" s="52"/>
      <c r="B160" s="53"/>
      <c r="C160" s="52"/>
      <c r="D160" s="52"/>
      <c r="E160" s="52"/>
      <c r="F160" s="52"/>
      <c r="G160" s="52"/>
      <c r="H160" s="52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>
      <c r="A161" s="52"/>
      <c r="B161" s="53"/>
      <c r="C161" s="52"/>
      <c r="D161" s="52"/>
      <c r="E161" s="52"/>
      <c r="F161" s="52"/>
      <c r="G161" s="52"/>
      <c r="H161" s="52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>
      <c r="A162" s="52"/>
      <c r="B162" s="53"/>
      <c r="C162" s="52"/>
      <c r="D162" s="52"/>
      <c r="E162" s="52"/>
      <c r="F162" s="52"/>
      <c r="G162" s="52"/>
      <c r="H162" s="52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>
      <c r="A163" s="52"/>
      <c r="B163" s="53"/>
      <c r="C163" s="52"/>
      <c r="D163" s="52"/>
      <c r="E163" s="52"/>
      <c r="F163" s="52"/>
      <c r="G163" s="52"/>
      <c r="H163" s="52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>
      <c r="A164" s="52"/>
      <c r="B164" s="53"/>
      <c r="C164" s="52"/>
      <c r="D164" s="52"/>
      <c r="E164" s="52"/>
      <c r="F164" s="52"/>
      <c r="G164" s="52"/>
      <c r="H164" s="52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>
      <c r="A165" s="52"/>
      <c r="B165" s="53"/>
      <c r="C165" s="52"/>
      <c r="D165" s="52"/>
      <c r="E165" s="52"/>
      <c r="F165" s="52"/>
      <c r="G165" s="52"/>
      <c r="H165" s="52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>
      <c r="A166" s="52"/>
      <c r="B166" s="53"/>
      <c r="C166" s="52"/>
      <c r="D166" s="52"/>
      <c r="E166" s="52"/>
      <c r="F166" s="52"/>
      <c r="G166" s="52"/>
      <c r="H166" s="52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>
      <c r="A167" s="52"/>
      <c r="B167" s="53"/>
      <c r="C167" s="52"/>
      <c r="D167" s="52"/>
      <c r="E167" s="52"/>
      <c r="F167" s="52"/>
      <c r="G167" s="52"/>
      <c r="H167" s="52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>
      <c r="A168" s="52"/>
      <c r="B168" s="53"/>
      <c r="C168" s="52"/>
      <c r="D168" s="52"/>
      <c r="E168" s="52"/>
      <c r="F168" s="52"/>
      <c r="G168" s="52"/>
      <c r="H168" s="52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.75">
      <c r="A169" s="52"/>
      <c r="B169" s="53"/>
      <c r="C169" s="52"/>
      <c r="D169" s="52"/>
      <c r="E169" s="52"/>
      <c r="F169" s="52"/>
      <c r="G169" s="52"/>
      <c r="H169" s="52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>
      <c r="A170" s="52"/>
      <c r="B170" s="53"/>
      <c r="C170" s="52"/>
      <c r="D170" s="52"/>
      <c r="E170" s="52"/>
      <c r="F170" s="52"/>
      <c r="G170" s="52"/>
      <c r="H170" s="52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>
      <c r="A171" s="52"/>
      <c r="B171" s="53"/>
      <c r="C171" s="52"/>
      <c r="D171" s="52"/>
      <c r="E171" s="52"/>
      <c r="F171" s="52"/>
      <c r="G171" s="52"/>
      <c r="H171" s="52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.75">
      <c r="A172" s="52"/>
      <c r="B172" s="53"/>
      <c r="C172" s="52"/>
      <c r="D172" s="52"/>
      <c r="E172" s="52"/>
      <c r="F172" s="52"/>
      <c r="G172" s="52"/>
      <c r="H172" s="52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>
      <c r="A173" s="52"/>
      <c r="B173" s="53"/>
      <c r="C173" s="52"/>
      <c r="D173" s="52"/>
      <c r="E173" s="52"/>
      <c r="F173" s="52"/>
      <c r="G173" s="52"/>
      <c r="H173" s="52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>
      <c r="A174" s="52"/>
      <c r="B174" s="53"/>
      <c r="C174" s="52"/>
      <c r="D174" s="52"/>
      <c r="E174" s="52"/>
      <c r="F174" s="52"/>
      <c r="G174" s="52"/>
      <c r="H174" s="52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.75">
      <c r="A175" s="52"/>
      <c r="B175" s="53"/>
      <c r="C175" s="52"/>
      <c r="D175" s="52"/>
      <c r="E175" s="52"/>
      <c r="F175" s="52"/>
      <c r="G175" s="52"/>
      <c r="H175" s="52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.75">
      <c r="A176" s="52"/>
      <c r="B176" s="53"/>
      <c r="C176" s="52"/>
      <c r="D176" s="52"/>
      <c r="E176" s="52"/>
      <c r="F176" s="52"/>
      <c r="G176" s="52"/>
      <c r="H176" s="52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>
      <c r="A177" s="52"/>
      <c r="B177" s="53"/>
      <c r="C177" s="52"/>
      <c r="D177" s="52"/>
      <c r="E177" s="52"/>
      <c r="F177" s="52"/>
      <c r="G177" s="52"/>
      <c r="H177" s="52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>
      <c r="A178" s="52"/>
      <c r="B178" s="53"/>
      <c r="C178" s="52"/>
      <c r="D178" s="52"/>
      <c r="E178" s="52"/>
      <c r="F178" s="52"/>
      <c r="G178" s="52"/>
      <c r="H178" s="52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>
      <c r="A179" s="52"/>
      <c r="B179" s="53"/>
      <c r="C179" s="52"/>
      <c r="D179" s="52"/>
      <c r="E179" s="52"/>
      <c r="F179" s="52"/>
      <c r="G179" s="52"/>
      <c r="H179" s="52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>
      <c r="A180" s="52"/>
      <c r="B180" s="53"/>
      <c r="C180" s="52"/>
      <c r="D180" s="52"/>
      <c r="E180" s="52"/>
      <c r="F180" s="52"/>
      <c r="G180" s="52"/>
      <c r="H180" s="52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>
      <c r="A181" s="52"/>
      <c r="B181" s="53"/>
      <c r="C181" s="52"/>
      <c r="D181" s="52"/>
      <c r="E181" s="52"/>
      <c r="F181" s="52"/>
      <c r="G181" s="52"/>
      <c r="H181" s="52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>
      <c r="A182" s="52"/>
      <c r="B182" s="53"/>
      <c r="C182" s="52"/>
      <c r="D182" s="52"/>
      <c r="E182" s="52"/>
      <c r="F182" s="52"/>
      <c r="G182" s="52"/>
      <c r="H182" s="52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>
      <c r="A183" s="52"/>
      <c r="B183" s="53"/>
      <c r="C183" s="52"/>
      <c r="D183" s="52"/>
      <c r="E183" s="52"/>
      <c r="F183" s="52"/>
      <c r="G183" s="52"/>
      <c r="H183" s="52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>
      <c r="A184" s="52"/>
      <c r="B184" s="53"/>
      <c r="C184" s="52"/>
      <c r="D184" s="52"/>
      <c r="E184" s="52"/>
      <c r="F184" s="52"/>
      <c r="G184" s="52"/>
      <c r="H184" s="52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>
      <c r="A185" s="52"/>
      <c r="B185" s="53"/>
      <c r="C185" s="52"/>
      <c r="D185" s="52"/>
      <c r="E185" s="52"/>
      <c r="F185" s="52"/>
      <c r="G185" s="52"/>
      <c r="H185" s="52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>
      <c r="A186" s="52"/>
      <c r="B186" s="53"/>
      <c r="C186" s="52"/>
      <c r="D186" s="52"/>
      <c r="E186" s="52"/>
      <c r="F186" s="52"/>
      <c r="G186" s="52"/>
      <c r="H186" s="52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.75">
      <c r="A187" s="52"/>
      <c r="B187" s="53"/>
      <c r="C187" s="52"/>
      <c r="D187" s="52"/>
      <c r="E187" s="52"/>
      <c r="F187" s="52"/>
      <c r="G187" s="52"/>
      <c r="H187" s="52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>
      <c r="A188" s="52"/>
      <c r="B188" s="53"/>
      <c r="C188" s="52"/>
      <c r="D188" s="52"/>
      <c r="E188" s="52"/>
      <c r="F188" s="52"/>
      <c r="G188" s="52"/>
      <c r="H188" s="52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>
      <c r="A189" s="52"/>
      <c r="B189" s="53"/>
      <c r="C189" s="52"/>
      <c r="D189" s="52"/>
      <c r="E189" s="52"/>
      <c r="F189" s="52"/>
      <c r="G189" s="52"/>
      <c r="H189" s="52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>
      <c r="A190" s="52"/>
      <c r="B190" s="53"/>
      <c r="C190" s="52"/>
      <c r="D190" s="52"/>
      <c r="E190" s="52"/>
      <c r="F190" s="52"/>
      <c r="G190" s="52"/>
      <c r="H190" s="52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>
      <c r="A191" s="52"/>
      <c r="B191" s="53"/>
      <c r="C191" s="52"/>
      <c r="D191" s="52"/>
      <c r="E191" s="52"/>
      <c r="F191" s="52"/>
      <c r="G191" s="52"/>
      <c r="H191" s="52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.75">
      <c r="A192" s="52"/>
      <c r="B192" s="53"/>
      <c r="C192" s="52"/>
      <c r="D192" s="52"/>
      <c r="E192" s="52"/>
      <c r="F192" s="52"/>
      <c r="G192" s="52"/>
      <c r="H192" s="52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2.75">
      <c r="A193" s="52"/>
      <c r="B193" s="53"/>
      <c r="C193" s="52"/>
      <c r="D193" s="52"/>
      <c r="E193" s="52"/>
      <c r="F193" s="52"/>
      <c r="G193" s="52"/>
      <c r="H193" s="52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>
      <c r="A194" s="52"/>
      <c r="B194" s="53"/>
      <c r="C194" s="52"/>
      <c r="D194" s="52"/>
      <c r="E194" s="52"/>
      <c r="F194" s="52"/>
      <c r="G194" s="52"/>
      <c r="H194" s="52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>
      <c r="A195" s="52"/>
      <c r="B195" s="53"/>
      <c r="C195" s="52"/>
      <c r="D195" s="52"/>
      <c r="E195" s="52"/>
      <c r="F195" s="52"/>
      <c r="G195" s="52"/>
      <c r="H195" s="52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>
      <c r="A196" s="52"/>
      <c r="B196" s="53"/>
      <c r="C196" s="52"/>
      <c r="D196" s="52"/>
      <c r="E196" s="52"/>
      <c r="F196" s="52"/>
      <c r="G196" s="52"/>
      <c r="H196" s="52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>
      <c r="A197" s="52"/>
      <c r="B197" s="53"/>
      <c r="C197" s="52"/>
      <c r="D197" s="52"/>
      <c r="E197" s="52"/>
      <c r="F197" s="52"/>
      <c r="G197" s="52"/>
      <c r="H197" s="52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>
      <c r="A198" s="52"/>
      <c r="B198" s="53"/>
      <c r="C198" s="52"/>
      <c r="D198" s="52"/>
      <c r="E198" s="52"/>
      <c r="F198" s="52"/>
      <c r="G198" s="52"/>
      <c r="H198" s="52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>
      <c r="A199" s="52"/>
      <c r="B199" s="53"/>
      <c r="C199" s="52"/>
      <c r="D199" s="52"/>
      <c r="E199" s="52"/>
      <c r="F199" s="52"/>
      <c r="G199" s="52"/>
      <c r="H199" s="52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>
      <c r="A200" s="52"/>
      <c r="B200" s="53"/>
      <c r="C200" s="52"/>
      <c r="D200" s="52"/>
      <c r="E200" s="52"/>
      <c r="F200" s="52"/>
      <c r="G200" s="52"/>
      <c r="H200" s="52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>
      <c r="A201" s="52"/>
      <c r="B201" s="53"/>
      <c r="C201" s="52"/>
      <c r="D201" s="52"/>
      <c r="E201" s="52"/>
      <c r="F201" s="52"/>
      <c r="G201" s="52"/>
      <c r="H201" s="52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.75">
      <c r="A202" s="52"/>
      <c r="B202" s="53"/>
      <c r="C202" s="52"/>
      <c r="D202" s="52"/>
      <c r="E202" s="52"/>
      <c r="F202" s="52"/>
      <c r="G202" s="52"/>
      <c r="H202" s="52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>
      <c r="A203" s="52"/>
      <c r="B203" s="53"/>
      <c r="C203" s="52"/>
      <c r="D203" s="52"/>
      <c r="E203" s="52"/>
      <c r="F203" s="52"/>
      <c r="G203" s="52"/>
      <c r="H203" s="52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>
      <c r="A204" s="52"/>
      <c r="B204" s="53"/>
      <c r="C204" s="52"/>
      <c r="D204" s="52"/>
      <c r="E204" s="52"/>
      <c r="F204" s="52"/>
      <c r="G204" s="52"/>
      <c r="H204" s="52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.75">
      <c r="A205" s="52"/>
      <c r="B205" s="53"/>
      <c r="C205" s="52"/>
      <c r="D205" s="52"/>
      <c r="E205" s="52"/>
      <c r="F205" s="52"/>
      <c r="G205" s="52"/>
      <c r="H205" s="52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>
      <c r="A206" s="52"/>
      <c r="B206" s="53"/>
      <c r="C206" s="52"/>
      <c r="D206" s="52"/>
      <c r="E206" s="52"/>
      <c r="F206" s="52"/>
      <c r="G206" s="52"/>
      <c r="H206" s="52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>
      <c r="A207" s="52"/>
      <c r="B207" s="53"/>
      <c r="C207" s="52"/>
      <c r="D207" s="52"/>
      <c r="E207" s="52"/>
      <c r="F207" s="52"/>
      <c r="G207" s="52"/>
      <c r="H207" s="52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.75">
      <c r="A208" s="52"/>
      <c r="B208" s="53"/>
      <c r="C208" s="52"/>
      <c r="D208" s="52"/>
      <c r="E208" s="52"/>
      <c r="F208" s="52"/>
      <c r="G208" s="52"/>
      <c r="H208" s="52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>
      <c r="A209" s="52"/>
      <c r="B209" s="53"/>
      <c r="C209" s="52"/>
      <c r="D209" s="52"/>
      <c r="E209" s="52"/>
      <c r="F209" s="52"/>
      <c r="G209" s="52"/>
      <c r="H209" s="52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>
      <c r="A210" s="52"/>
      <c r="B210" s="53"/>
      <c r="C210" s="52"/>
      <c r="D210" s="52"/>
      <c r="E210" s="52"/>
      <c r="F210" s="52"/>
      <c r="G210" s="52"/>
      <c r="H210" s="52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.75">
      <c r="A211" s="52"/>
      <c r="B211" s="53"/>
      <c r="C211" s="52"/>
      <c r="D211" s="52"/>
      <c r="E211" s="52"/>
      <c r="F211" s="52"/>
      <c r="G211" s="52"/>
      <c r="H211" s="52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>
      <c r="A212" s="52"/>
      <c r="B212" s="53"/>
      <c r="C212" s="52"/>
      <c r="D212" s="52"/>
      <c r="E212" s="52"/>
      <c r="F212" s="52"/>
      <c r="G212" s="52"/>
      <c r="H212" s="52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>
      <c r="A213" s="52"/>
      <c r="B213" s="53"/>
      <c r="C213" s="52"/>
      <c r="D213" s="52"/>
      <c r="E213" s="52"/>
      <c r="F213" s="52"/>
      <c r="G213" s="52"/>
      <c r="H213" s="52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.75">
      <c r="A214" s="52"/>
      <c r="B214" s="53"/>
      <c r="C214" s="52"/>
      <c r="D214" s="52"/>
      <c r="E214" s="52"/>
      <c r="F214" s="52"/>
      <c r="G214" s="52"/>
      <c r="H214" s="52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>
      <c r="A215" s="4"/>
      <c r="B215" s="89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>
      <c r="A216" s="4"/>
      <c r="B216" s="89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>
      <c r="A217" s="4"/>
      <c r="B217" s="89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>
      <c r="A218" s="4"/>
      <c r="B218" s="89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</sheetData>
  <sheetProtection/>
  <mergeCells count="13">
    <mergeCell ref="G39:H39"/>
    <mergeCell ref="A29:E29"/>
    <mergeCell ref="A6:A7"/>
    <mergeCell ref="C6:C7"/>
    <mergeCell ref="D6:D7"/>
    <mergeCell ref="B6:B7"/>
    <mergeCell ref="D1:H1"/>
    <mergeCell ref="G38:H38"/>
    <mergeCell ref="A1:B5"/>
    <mergeCell ref="C4:H5"/>
    <mergeCell ref="B31:E31"/>
    <mergeCell ref="D2:H2"/>
    <mergeCell ref="D3:H3"/>
  </mergeCells>
  <printOptions horizontalCentered="1"/>
  <pageMargins left="0.5905511811023623" right="0.5905511811023623" top="0.31496062992125984" bottom="0.1968503937007874" header="0.11811023622047245" footer="0.11811023622047245"/>
  <pageSetup horizontalDpi="300" verticalDpi="300" orientation="landscape" paperSize="9" scale="83" r:id="rId3"/>
  <legacyDrawing r:id="rId2"/>
  <oleObjects>
    <oleObject progId="PBrush" shapeId="14795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SheetLayoutView="100" zoomScalePageLayoutView="0" workbookViewId="0" topLeftCell="A1">
      <selection activeCell="M32" sqref="M32"/>
    </sheetView>
  </sheetViews>
  <sheetFormatPr defaultColWidth="9.140625" defaultRowHeight="12.75"/>
  <cols>
    <col min="1" max="1" width="5.140625" style="0" customWidth="1"/>
    <col min="2" max="2" width="34.8515625" style="0" customWidth="1"/>
    <col min="3" max="3" width="11.28125" style="0" customWidth="1"/>
    <col min="4" max="4" width="6.140625" style="0" customWidth="1"/>
    <col min="5" max="5" width="9.421875" style="0" customWidth="1"/>
    <col min="6" max="6" width="6.140625" style="0" customWidth="1"/>
    <col min="7" max="7" width="9.57421875" style="0" customWidth="1"/>
    <col min="8" max="8" width="6.140625" style="0" customWidth="1"/>
    <col min="9" max="9" width="9.7109375" style="0" customWidth="1"/>
    <col min="10" max="10" width="6.140625" style="0" customWidth="1"/>
    <col min="11" max="11" width="9.00390625" style="0" customWidth="1"/>
    <col min="12" max="12" width="6.140625" style="0" customWidth="1"/>
    <col min="13" max="13" width="8.8515625" style="0" customWidth="1"/>
    <col min="14" max="14" width="8.00390625" style="0" customWidth="1"/>
    <col min="15" max="15" width="10.57421875" style="0" customWidth="1"/>
    <col min="16" max="18" width="0" style="0" hidden="1" customWidth="1"/>
  </cols>
  <sheetData>
    <row r="1" spans="1:15" ht="18.75" thickBot="1">
      <c r="A1" s="194" t="s">
        <v>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ht="13.5" thickBot="1"/>
    <row r="3" spans="1:15" s="1" customFormat="1" ht="12.75" thickBot="1">
      <c r="A3" s="186" t="s">
        <v>0</v>
      </c>
      <c r="B3" s="188" t="s">
        <v>47</v>
      </c>
      <c r="C3" s="186" t="s">
        <v>10</v>
      </c>
      <c r="D3" s="190" t="s">
        <v>54</v>
      </c>
      <c r="E3" s="191"/>
      <c r="F3" s="192" t="s">
        <v>55</v>
      </c>
      <c r="G3" s="193"/>
      <c r="H3" s="190" t="s">
        <v>56</v>
      </c>
      <c r="I3" s="191"/>
      <c r="J3" s="192" t="s">
        <v>57</v>
      </c>
      <c r="K3" s="193"/>
      <c r="L3" s="190" t="s">
        <v>58</v>
      </c>
      <c r="M3" s="191"/>
      <c r="N3" s="190" t="s">
        <v>24</v>
      </c>
      <c r="O3" s="191"/>
    </row>
    <row r="4" spans="1:15" s="1" customFormat="1" ht="12.75" thickBot="1">
      <c r="A4" s="187"/>
      <c r="B4" s="189"/>
      <c r="C4" s="187"/>
      <c r="D4" s="39" t="s">
        <v>22</v>
      </c>
      <c r="E4" s="40" t="s">
        <v>23</v>
      </c>
      <c r="F4" s="41" t="s">
        <v>22</v>
      </c>
      <c r="G4" s="40" t="s">
        <v>23</v>
      </c>
      <c r="H4" s="40" t="s">
        <v>22</v>
      </c>
      <c r="I4" s="41" t="s">
        <v>23</v>
      </c>
      <c r="J4" s="40" t="s">
        <v>22</v>
      </c>
      <c r="K4" s="41" t="s">
        <v>23</v>
      </c>
      <c r="L4" s="40" t="s">
        <v>22</v>
      </c>
      <c r="M4" s="41" t="s">
        <v>23</v>
      </c>
      <c r="N4" s="40" t="s">
        <v>22</v>
      </c>
      <c r="O4" s="42" t="s">
        <v>23</v>
      </c>
    </row>
    <row r="5" spans="1:16" s="3" customFormat="1" ht="12.75">
      <c r="A5" s="31" t="s">
        <v>11</v>
      </c>
      <c r="B5" s="49" t="str">
        <f>Orçamento!C8</f>
        <v>Serviços Preliminares</v>
      </c>
      <c r="C5" s="35">
        <f>Orçamento!H8</f>
        <v>55698.21329949999</v>
      </c>
      <c r="D5" s="28">
        <v>25</v>
      </c>
      <c r="E5" s="29">
        <f>C5*0.25</f>
        <v>13924.553324874998</v>
      </c>
      <c r="F5" s="30">
        <v>25</v>
      </c>
      <c r="G5" s="29">
        <f>C5*0.25</f>
        <v>13924.553324874998</v>
      </c>
      <c r="H5" s="30">
        <v>25</v>
      </c>
      <c r="I5" s="29">
        <f>C5*0.25</f>
        <v>13924.553324874998</v>
      </c>
      <c r="J5" s="30">
        <v>25</v>
      </c>
      <c r="K5" s="29">
        <f>C5-E5-G5-I5</f>
        <v>13924.553324874994</v>
      </c>
      <c r="L5" s="30"/>
      <c r="M5" s="29"/>
      <c r="N5" s="44">
        <f>C5/C$13*100</f>
        <v>53.779140295573725</v>
      </c>
      <c r="O5" s="46">
        <f>SUMIF($D$4:$M$4,"valor",D5:M5)</f>
        <v>55698.213299499985</v>
      </c>
      <c r="P5" s="2">
        <f aca="true" t="shared" si="0" ref="P5:P13">O5-C5</f>
        <v>0</v>
      </c>
    </row>
    <row r="6" spans="1:16" s="5" customFormat="1" ht="12.75">
      <c r="A6" s="32" t="s">
        <v>13</v>
      </c>
      <c r="B6" s="50" t="str">
        <f>Orçamento!C20</f>
        <v>Revestimento de Paredes</v>
      </c>
      <c r="C6" s="36">
        <f>Orçamento!H20</f>
        <v>6143.14056675</v>
      </c>
      <c r="D6" s="106">
        <v>25</v>
      </c>
      <c r="E6" s="108">
        <f>C6*0.25</f>
        <v>1535.7851416875</v>
      </c>
      <c r="F6" s="107">
        <v>25</v>
      </c>
      <c r="G6" s="109">
        <f>C6*0.25</f>
        <v>1535.7851416875</v>
      </c>
      <c r="H6" s="12">
        <v>25</v>
      </c>
      <c r="I6" s="15">
        <f>C6*0.25</f>
        <v>1535.7851416875</v>
      </c>
      <c r="J6" s="12">
        <v>25</v>
      </c>
      <c r="K6" s="15">
        <f>C6-E6-G6-I6</f>
        <v>1535.7851416875</v>
      </c>
      <c r="L6" s="12"/>
      <c r="M6" s="15"/>
      <c r="N6" s="43">
        <f>C6/C$13*100</f>
        <v>5.931479644027367</v>
      </c>
      <c r="O6" s="46">
        <f>SUMIF($D$4:$M$4,"valor",D6:M6)</f>
        <v>6143.14056675</v>
      </c>
      <c r="P6" s="11">
        <f t="shared" si="0"/>
        <v>0</v>
      </c>
    </row>
    <row r="7" spans="1:16" s="3" customFormat="1" ht="12.75">
      <c r="A7" s="33" t="s">
        <v>16</v>
      </c>
      <c r="B7" s="51" t="str">
        <f>Orçamento!C23</f>
        <v>Pintura</v>
      </c>
      <c r="C7" s="37">
        <f>Orçamento!H23</f>
        <v>37843.0400135</v>
      </c>
      <c r="D7" s="16">
        <v>25</v>
      </c>
      <c r="E7" s="17">
        <f>C7*0.25</f>
        <v>9460.760003375</v>
      </c>
      <c r="F7" s="13">
        <v>25</v>
      </c>
      <c r="G7" s="17">
        <f>C7*0.25</f>
        <v>9460.760003375</v>
      </c>
      <c r="H7" s="13">
        <v>25</v>
      </c>
      <c r="I7" s="17">
        <f>C7*0.25</f>
        <v>9460.760003375</v>
      </c>
      <c r="J7" s="13">
        <v>25</v>
      </c>
      <c r="K7" s="17">
        <f>C7-E7-G7-I7</f>
        <v>9460.760003375004</v>
      </c>
      <c r="L7" s="13"/>
      <c r="M7" s="17"/>
      <c r="N7" s="44">
        <f>C7/C$13*100</f>
        <v>36.53916414075165</v>
      </c>
      <c r="O7" s="46">
        <f>SUMIF($D$4:$M$4,"valor",D7:M7)</f>
        <v>37843.04001350001</v>
      </c>
      <c r="P7" s="57">
        <f t="shared" si="0"/>
        <v>0</v>
      </c>
    </row>
    <row r="8" spans="1:16" s="5" customFormat="1" ht="12.75">
      <c r="A8" s="32" t="s">
        <v>17</v>
      </c>
      <c r="B8" s="50" t="str">
        <f>Orçamento!C26</f>
        <v>Serviços Finais</v>
      </c>
      <c r="C8" s="36">
        <f>Orçamento!H26</f>
        <v>3884.039891</v>
      </c>
      <c r="D8" s="14">
        <v>25</v>
      </c>
      <c r="E8" s="15">
        <f>C8*0.25</f>
        <v>971.00997275</v>
      </c>
      <c r="F8" s="12">
        <v>25</v>
      </c>
      <c r="G8" s="15">
        <f>C8*0.25</f>
        <v>971.00997275</v>
      </c>
      <c r="H8" s="12">
        <v>25</v>
      </c>
      <c r="I8" s="15">
        <f>C8*0.25</f>
        <v>971.00997275</v>
      </c>
      <c r="J8" s="12">
        <v>25</v>
      </c>
      <c r="K8" s="15">
        <f>C8-E8-G8-I8</f>
        <v>971.0099727499997</v>
      </c>
      <c r="L8" s="12"/>
      <c r="M8" s="15"/>
      <c r="N8" s="43">
        <f>C8/C$13*100</f>
        <v>3.750215919647265</v>
      </c>
      <c r="O8" s="46">
        <f>SUMIF($D$4:$M$4,"valor",D8:M8)</f>
        <v>3884.0398909999994</v>
      </c>
      <c r="P8" s="11">
        <f t="shared" si="0"/>
        <v>0</v>
      </c>
    </row>
    <row r="9" spans="1:16" s="3" customFormat="1" ht="12.75">
      <c r="A9" s="33"/>
      <c r="B9" s="51"/>
      <c r="C9" s="37"/>
      <c r="D9" s="16"/>
      <c r="E9" s="17"/>
      <c r="F9" s="13"/>
      <c r="G9" s="17"/>
      <c r="H9" s="13"/>
      <c r="I9" s="17"/>
      <c r="J9" s="13"/>
      <c r="K9" s="17"/>
      <c r="L9" s="13"/>
      <c r="M9" s="17"/>
      <c r="N9" s="44"/>
      <c r="O9" s="46"/>
      <c r="P9" s="2"/>
    </row>
    <row r="10" spans="1:16" s="5" customFormat="1" ht="12.75">
      <c r="A10" s="32"/>
      <c r="B10" s="50"/>
      <c r="C10" s="36"/>
      <c r="D10" s="14"/>
      <c r="E10" s="15"/>
      <c r="F10" s="12"/>
      <c r="G10" s="15"/>
      <c r="H10" s="12"/>
      <c r="I10" s="15"/>
      <c r="J10" s="12"/>
      <c r="K10" s="15"/>
      <c r="L10" s="12"/>
      <c r="M10" s="15"/>
      <c r="N10" s="43"/>
      <c r="O10" s="56"/>
      <c r="P10" s="11"/>
    </row>
    <row r="11" spans="1:16" s="3" customFormat="1" ht="12.75">
      <c r="A11" s="33"/>
      <c r="B11" s="51"/>
      <c r="C11" s="37"/>
      <c r="D11" s="16"/>
      <c r="E11" s="17"/>
      <c r="F11" s="13"/>
      <c r="G11" s="17"/>
      <c r="H11" s="13"/>
      <c r="I11" s="17"/>
      <c r="J11" s="13"/>
      <c r="K11" s="17"/>
      <c r="L11" s="13"/>
      <c r="M11" s="17"/>
      <c r="N11" s="44"/>
      <c r="O11" s="46"/>
      <c r="P11" s="11"/>
    </row>
    <row r="12" spans="1:16" s="5" customFormat="1" ht="13.5" thickBot="1">
      <c r="A12" s="32"/>
      <c r="B12" s="50"/>
      <c r="C12" s="36"/>
      <c r="D12" s="14"/>
      <c r="E12" s="15"/>
      <c r="F12" s="12"/>
      <c r="G12" s="15"/>
      <c r="H12" s="12"/>
      <c r="I12" s="15"/>
      <c r="J12" s="12"/>
      <c r="K12" s="15"/>
      <c r="L12" s="12"/>
      <c r="M12" s="15"/>
      <c r="N12" s="43"/>
      <c r="O12" s="56"/>
      <c r="P12" s="11"/>
    </row>
    <row r="13" spans="1:16" ht="13.5" thickBot="1">
      <c r="A13" s="34"/>
      <c r="B13" s="48" t="s">
        <v>19</v>
      </c>
      <c r="C13" s="55">
        <f>SUM(C5:C12)</f>
        <v>103568.43377074998</v>
      </c>
      <c r="D13" s="45">
        <f>E13/$C$13</f>
        <v>0.25</v>
      </c>
      <c r="E13" s="38">
        <f>SUM(E5:E12)</f>
        <v>25892.108442687495</v>
      </c>
      <c r="F13" s="18">
        <f>G13/$C$13</f>
        <v>0.25</v>
      </c>
      <c r="G13" s="19">
        <f>SUM(G5:G12)</f>
        <v>25892.108442687495</v>
      </c>
      <c r="H13" s="47"/>
      <c r="I13" s="26"/>
      <c r="J13" s="45"/>
      <c r="K13" s="38"/>
      <c r="L13" s="47"/>
      <c r="M13" s="26"/>
      <c r="N13" s="84">
        <f>SUM(N5:N12)/100</f>
        <v>1.0000000000000002</v>
      </c>
      <c r="O13" s="85">
        <f>SUM(O5:O12)</f>
        <v>103568.43377074998</v>
      </c>
      <c r="P13" s="2">
        <f t="shared" si="0"/>
        <v>0</v>
      </c>
    </row>
    <row r="14" spans="4:15" ht="12.75" customHeight="1" thickBo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2.75">
      <c r="B15" s="198" t="s">
        <v>20</v>
      </c>
      <c r="C15" s="199"/>
      <c r="D15" s="20"/>
      <c r="E15" s="21">
        <f>E13*0.7</f>
        <v>18124.475909881246</v>
      </c>
      <c r="F15" s="22"/>
      <c r="G15" s="21">
        <f>G13*0.7</f>
        <v>18124.475909881246</v>
      </c>
      <c r="H15" s="22"/>
      <c r="I15" s="21"/>
      <c r="J15" s="22"/>
      <c r="K15" s="21"/>
      <c r="L15" s="22"/>
      <c r="M15" s="21"/>
      <c r="N15" s="22"/>
      <c r="O15" s="61">
        <f>O13*0.7</f>
        <v>72497.90363952499</v>
      </c>
    </row>
    <row r="16" spans="2:15" ht="13.5" thickBot="1">
      <c r="B16" s="198" t="s">
        <v>21</v>
      </c>
      <c r="C16" s="199"/>
      <c r="D16" s="23"/>
      <c r="E16" s="24">
        <f>E13-E15</f>
        <v>7767.6325328062485</v>
      </c>
      <c r="F16" s="25"/>
      <c r="G16" s="24">
        <f>G13-G15</f>
        <v>7767.6325328062485</v>
      </c>
      <c r="H16" s="25"/>
      <c r="I16" s="24"/>
      <c r="J16" s="25"/>
      <c r="K16" s="24"/>
      <c r="L16" s="25"/>
      <c r="M16" s="24"/>
      <c r="N16" s="25"/>
      <c r="O16" s="62">
        <f>O13-O15</f>
        <v>31070.530131224994</v>
      </c>
    </row>
    <row r="17" spans="4:15" ht="15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2.75" hidden="1">
      <c r="B18" s="200"/>
      <c r="C18" s="200"/>
      <c r="D18" s="58"/>
      <c r="E18" s="59"/>
      <c r="F18" s="58"/>
      <c r="G18" s="59"/>
      <c r="H18" s="58"/>
      <c r="I18" s="59"/>
      <c r="J18" s="58"/>
      <c r="K18" s="59"/>
      <c r="L18" s="58"/>
      <c r="M18" s="59"/>
      <c r="N18" s="58"/>
      <c r="O18" s="59"/>
    </row>
    <row r="19" ht="12.75" hidden="1"/>
    <row r="21" spans="1:10" ht="12.75">
      <c r="A21" s="8" t="s">
        <v>59</v>
      </c>
      <c r="B21" s="53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9"/>
      <c r="C22" s="8"/>
      <c r="D22" s="8"/>
      <c r="E22" s="8"/>
      <c r="F22" s="8"/>
      <c r="G22" s="8"/>
      <c r="H22" s="8"/>
      <c r="I22" s="8"/>
      <c r="J22" s="8"/>
    </row>
    <row r="23" spans="1:10" ht="12.75" hidden="1">
      <c r="A23" s="8"/>
      <c r="B23" s="9"/>
      <c r="C23" s="8"/>
      <c r="D23" s="8"/>
      <c r="E23" s="8"/>
      <c r="F23" s="8"/>
      <c r="G23" s="8"/>
      <c r="H23" s="8"/>
      <c r="I23" s="8"/>
      <c r="J23" s="8"/>
    </row>
    <row r="24" spans="1:12" ht="12.75">
      <c r="A24" s="8"/>
      <c r="C24" s="197"/>
      <c r="D24" s="197"/>
      <c r="E24" s="197"/>
      <c r="F24" s="197"/>
      <c r="G24" s="197"/>
      <c r="I24" s="27"/>
      <c r="J24" s="27"/>
      <c r="K24" s="27"/>
      <c r="L24" s="27"/>
    </row>
    <row r="25" spans="1:12" ht="12.75">
      <c r="A25" s="8"/>
      <c r="C25" s="168" t="s">
        <v>33</v>
      </c>
      <c r="D25" s="168"/>
      <c r="E25" s="168"/>
      <c r="F25" s="168"/>
      <c r="G25" s="168"/>
      <c r="I25" s="168" t="s">
        <v>35</v>
      </c>
      <c r="J25" s="168"/>
      <c r="K25" s="168"/>
      <c r="L25" s="168"/>
    </row>
    <row r="26" spans="1:12" ht="12.75">
      <c r="A26" s="8"/>
      <c r="C26" s="177" t="s">
        <v>34</v>
      </c>
      <c r="D26" s="177"/>
      <c r="E26" s="177"/>
      <c r="F26" s="177"/>
      <c r="G26" s="177"/>
      <c r="I26" s="177" t="s">
        <v>36</v>
      </c>
      <c r="J26" s="177"/>
      <c r="K26" s="177"/>
      <c r="L26" s="177"/>
    </row>
    <row r="27" spans="1:18" ht="12.75">
      <c r="A27" s="8"/>
      <c r="B27" s="9"/>
      <c r="C27" s="8"/>
      <c r="D27" s="8"/>
      <c r="E27" s="8"/>
      <c r="F27" s="8"/>
      <c r="G27" s="8"/>
      <c r="H27" s="8"/>
      <c r="I27" s="8"/>
      <c r="J27" s="8"/>
      <c r="R27" t="s">
        <v>50</v>
      </c>
    </row>
  </sheetData>
  <sheetProtection/>
  <mergeCells count="18">
    <mergeCell ref="A1:O1"/>
    <mergeCell ref="C24:G24"/>
    <mergeCell ref="C25:G25"/>
    <mergeCell ref="C26:G26"/>
    <mergeCell ref="N3:O3"/>
    <mergeCell ref="B15:C15"/>
    <mergeCell ref="B16:C16"/>
    <mergeCell ref="B18:C18"/>
    <mergeCell ref="F3:G3"/>
    <mergeCell ref="H3:I3"/>
    <mergeCell ref="A3:A4"/>
    <mergeCell ref="B3:B4"/>
    <mergeCell ref="D3:E3"/>
    <mergeCell ref="C3:C4"/>
    <mergeCell ref="I25:L25"/>
    <mergeCell ref="I26:L26"/>
    <mergeCell ref="J3:K3"/>
    <mergeCell ref="L3:M3"/>
  </mergeCells>
  <printOptions horizontalCentered="1"/>
  <pageMargins left="0.1968503937007874" right="0.1968503937007874" top="1.7716535433070868" bottom="0.1968503937007874" header="0.11811023622047245" footer="0.11811023622047245"/>
  <pageSetup horizontalDpi="600" verticalDpi="600" orientation="landscape" paperSize="9" scale="8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TecleEnter</dc:creator>
  <cp:keywords/>
  <dc:description/>
  <cp:lastModifiedBy>TecleEnter</cp:lastModifiedBy>
  <cp:lastPrinted>2019-03-14T18:54:46Z</cp:lastPrinted>
  <dcterms:created xsi:type="dcterms:W3CDTF">2012-07-18T17:37:07Z</dcterms:created>
  <dcterms:modified xsi:type="dcterms:W3CDTF">2019-03-14T19:34:49Z</dcterms:modified>
  <cp:category/>
  <cp:version/>
  <cp:contentType/>
  <cp:contentStatus/>
</cp:coreProperties>
</file>