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80" windowHeight="8835" activeTab="0"/>
  </bookViews>
  <sheets>
    <sheet name="ORCAMENTO" sheetId="1" r:id="rId1"/>
    <sheet name="CRONOGRAMA" sheetId="2" state="hidden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<sst xmlns="http://schemas.openxmlformats.org/spreadsheetml/2006/main" count="120" uniqueCount="75">
  <si>
    <t>ND</t>
  </si>
  <si>
    <t>D</t>
  </si>
  <si>
    <t>74155/1</t>
  </si>
  <si>
    <t>96385</t>
  </si>
  <si>
    <t>ESCAVACAO E TRANSPORTE DE MATERIAL DE  1A CAT DMT 50M COM TRATOR SOBRE  ESTEIRAS 347 HP COM LAMINA E ESCARIFICADOR</t>
  </si>
  <si>
    <t>1,36</t>
  </si>
  <si>
    <t>1,37</t>
  </si>
  <si>
    <t>7,02</t>
  </si>
  <si>
    <t>6,63</t>
  </si>
  <si>
    <t>TERRAPLENAGEM</t>
  </si>
  <si>
    <t>ORÇAMENTO QUANTITATIVO</t>
  </si>
  <si>
    <t>ITEM</t>
  </si>
  <si>
    <t>DISCRIMINAÇÃO</t>
  </si>
  <si>
    <t>UNID</t>
  </si>
  <si>
    <t>QUANT</t>
  </si>
  <si>
    <t>CUSTO TOTAL (R$)</t>
  </si>
  <si>
    <t>1.</t>
  </si>
  <si>
    <t>m³</t>
  </si>
  <si>
    <t>CUSTO UNIT. (R$)</t>
  </si>
  <si>
    <t>PREFEITURA MUNICIPAL DE ENTRE IJUÍS</t>
  </si>
  <si>
    <t>BDI</t>
  </si>
  <si>
    <t>CD</t>
  </si>
  <si>
    <t>SD</t>
  </si>
  <si>
    <t>VOLUME CORTE TOTAL:  13.855,85 M²</t>
  </si>
  <si>
    <t>1.1</t>
  </si>
  <si>
    <t>1.2</t>
  </si>
  <si>
    <t>1.3</t>
  </si>
  <si>
    <t>74154/1</t>
  </si>
  <si>
    <t>3,75</t>
  </si>
  <si>
    <t>3,83</t>
  </si>
  <si>
    <t>SINAPI</t>
  </si>
  <si>
    <t>TOTAL TERRAPLENAGEM PLATO 02</t>
  </si>
  <si>
    <t>TOTAL TERRAPLENAGEM PLATO 01</t>
  </si>
  <si>
    <t>TOTAL TERRAPLENAGEM PLATOS 01 E  02</t>
  </si>
  <si>
    <t>Observação:</t>
  </si>
  <si>
    <t>ESCAVACAO, CARGA E TRANSPORTE DE  MATERIAL DE 1A CATEGORIA COM TRATOR SOBRE ESTEIRAS 347 HP E CACAMBA 6M3,  DMT 50 A 200M (VOLUME DE BOTA FORA)</t>
  </si>
  <si>
    <t>TRECHO :  PLATÔ 02  / Cota de nivelamento 250,25m</t>
  </si>
  <si>
    <t>TRECHO :  PLATÔ 01  /  Cota de nivelamento 259,00m</t>
  </si>
  <si>
    <t>BRASIL ANTONIO SARTORI</t>
  </si>
  <si>
    <t>Prefeito Municipal</t>
  </si>
  <si>
    <t>Eng. Civil CREA Rrs 117.772</t>
  </si>
  <si>
    <t>LUIS CARLOS FRANTZ</t>
  </si>
  <si>
    <t>Entre-ijuís, 25 de Maio de 2020</t>
  </si>
  <si>
    <t>VOLUME ATERRO TOTAL:  11.825,92 M²</t>
  </si>
  <si>
    <t>VOLUME ATERRO TOTAL:  1.023,53 M²</t>
  </si>
  <si>
    <t>VOLUME CORTE TOTAL:  1.340,42 M²</t>
  </si>
  <si>
    <t>BDI 1,2397 SEM DESON</t>
  </si>
  <si>
    <t>PROJETO: TERRAPLENAGEM TERRENO FUNDIMISA</t>
  </si>
  <si>
    <t>LOCAL: ENTRADA SERRA DE BAIXO - BR 285 KM 501,69</t>
  </si>
  <si>
    <t xml:space="preserve">EXECUÇÃO E COMPACTAÇÃO DE ATERRO COM SOLO PREDOMINANTEMENTE ARGILOSO - EXCLUSIVE SOLO, ESCAVAÇÃO, CARGA E TRANSPORTE. </t>
  </si>
  <si>
    <t>CRONOGRAMA FÍSICO FINANCEIRO</t>
  </si>
  <si>
    <t xml:space="preserve">Objeto: Execução do PPCI da Escola Municipal de Ensino Fundamental Maira Antonia Uggeri Pizetta </t>
  </si>
  <si>
    <t>Endereço: Localidade de Serra de Baixo, interior de Entre-Ijuís / RS</t>
  </si>
  <si>
    <t>Proponente: Prefeitura Municipal de Entre-Ijuís / RS</t>
  </si>
  <si>
    <t>Item</t>
  </si>
  <si>
    <t>Meta / Discrição dos Serviços</t>
  </si>
  <si>
    <t>Valor Global</t>
  </si>
  <si>
    <t>Acumulado</t>
  </si>
  <si>
    <t>%</t>
  </si>
  <si>
    <t>Valor</t>
  </si>
  <si>
    <t>Entre-Ijuís, FEVEREIRO de 2020</t>
  </si>
  <si>
    <t>LUÍS CARLOS FRANTZ</t>
  </si>
  <si>
    <t>Eng. Civil - CREA RS 117.772</t>
  </si>
  <si>
    <t>META 02</t>
  </si>
  <si>
    <t>META 01</t>
  </si>
  <si>
    <t>2.</t>
  </si>
  <si>
    <t>2.1</t>
  </si>
  <si>
    <t>2.2</t>
  </si>
  <si>
    <t>2.3</t>
  </si>
  <si>
    <t>TOTAL METAS 01 E 02 =</t>
  </si>
  <si>
    <t>Mês 01</t>
  </si>
  <si>
    <t>Mês 03</t>
  </si>
  <si>
    <t>Mês 02</t>
  </si>
  <si>
    <t>Encargos sociais</t>
  </si>
  <si>
    <t>110,61% Horista e 68,86% mensalista</t>
  </si>
</sst>
</file>

<file path=xl/styles.xml><?xml version="1.0" encoding="utf-8"?>
<styleSheet xmlns="http://schemas.openxmlformats.org/spreadsheetml/2006/main">
  <numFmts count="3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_(&quot;R$ &quot;* #,##0.00_);_(&quot;R$ &quot;* \(#,##0.00\);_(&quot;R$ &quot;* &quot;-&quot;??_);_(@_)"/>
    <numFmt numFmtId="173" formatCode="_-&quot;R$&quot;\ * #,##0_-;\-&quot;R$&quot;\ * #,##0_-;_-&quot;R$&quot;\ * &quot;-&quot;_-;_-@_-"/>
    <numFmt numFmtId="174" formatCode="_-* #,##0_-;\-* #,##0_-;_-* &quot;-&quot;_-;_-@_-"/>
    <numFmt numFmtId="175" formatCode="_-&quot;R$&quot;\ * #,##0.00_-;\-&quot;R$&quot;\ * #,##0.00_-;_-&quot;R$&quot;\ * &quot;-&quot;??_-;_-@_-"/>
    <numFmt numFmtId="176" formatCode="0.000"/>
    <numFmt numFmtId="177" formatCode="&quot;R$&quot;\ #,##0.00"/>
    <numFmt numFmtId="178" formatCode="&quot;R$&quot;\ #,##0.00;[Red]&quot;R$&quot;\ #,##0.00"/>
    <numFmt numFmtId="179" formatCode="0.00000"/>
    <numFmt numFmtId="180" formatCode="0.0000"/>
    <numFmt numFmtId="181" formatCode="&quot;R$&quot;\ #,##0.0;[Red]&quot;R$&quot;\ #,##0.0"/>
    <numFmt numFmtId="182" formatCode="&quot;R$&quot;\ #,##0;[Red]&quot;R$&quot;\ #,##0"/>
    <numFmt numFmtId="183" formatCode="&quot;R$&quot;\ #,##0.0"/>
    <numFmt numFmtId="184" formatCode="0.0"/>
    <numFmt numFmtId="185" formatCode="0&quot;ª Parcela&quot;"/>
    <numFmt numFmtId="186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sz val="12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>
        <color indexed="63"/>
      </bottom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2" fillId="16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</cellStyleXfs>
  <cellXfs count="196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4" fontId="21" fillId="22" borderId="11" xfId="62" applyFont="1" applyFill="1" applyBorder="1" applyAlignment="1">
      <alignment horizontal="center" vertical="center"/>
      <protection/>
    </xf>
    <xf numFmtId="4" fontId="21" fillId="22" borderId="12" xfId="62" applyFont="1" applyFill="1" applyBorder="1" applyAlignment="1">
      <alignment horizontal="center" vertical="center"/>
      <protection/>
    </xf>
    <xf numFmtId="171" fontId="21" fillId="22" borderId="12" xfId="8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14" xfId="0" applyFont="1" applyFill="1" applyBorder="1" applyAlignment="1">
      <alignment horizontal="center" vertical="center"/>
    </xf>
    <xf numFmtId="178" fontId="0" fillId="24" borderId="14" xfId="0" applyNumberFormat="1" applyFont="1" applyFill="1" applyBorder="1" applyAlignment="1">
      <alignment horizontal="center" vertical="center"/>
    </xf>
    <xf numFmtId="4" fontId="0" fillId="24" borderId="0" xfId="0" applyNumberFormat="1" applyFont="1" applyFill="1" applyAlignment="1">
      <alignment horizontal="center"/>
    </xf>
    <xf numFmtId="177" fontId="0" fillId="24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1" fontId="0" fillId="0" borderId="0" xfId="0" applyNumberFormat="1" applyAlignment="1">
      <alignment/>
    </xf>
    <xf numFmtId="4" fontId="0" fillId="24" borderId="14" xfId="81" applyNumberFormat="1" applyFont="1" applyFill="1" applyBorder="1" applyAlignment="1">
      <alignment horizontal="center" vertical="center"/>
    </xf>
    <xf numFmtId="39" fontId="0" fillId="24" borderId="14" xfId="81" applyNumberFormat="1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39" fontId="0" fillId="24" borderId="16" xfId="81" applyNumberFormat="1" applyFont="1" applyFill="1" applyBorder="1" applyAlignment="1">
      <alignment horizontal="center" vertical="center" wrapText="1"/>
    </xf>
    <xf numFmtId="178" fontId="0" fillId="24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171" fontId="0" fillId="0" borderId="16" xfId="81" applyFont="1" applyFill="1" applyBorder="1" applyAlignment="1">
      <alignment vertical="center"/>
    </xf>
    <xf numFmtId="172" fontId="0" fillId="0" borderId="16" xfId="52" applyFont="1" applyFill="1" applyBorder="1" applyAlignment="1">
      <alignment vertical="center"/>
    </xf>
    <xf numFmtId="49" fontId="21" fillId="22" borderId="12" xfId="5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4" fontId="0" fillId="0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" fontId="26" fillId="0" borderId="19" xfId="0" applyNumberFormat="1" applyFont="1" applyBorder="1" applyAlignment="1">
      <alignment horizontal="center"/>
    </xf>
    <xf numFmtId="4" fontId="26" fillId="0" borderId="20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0" fillId="16" borderId="24" xfId="0" applyNumberFormat="1" applyFill="1" applyBorder="1" applyAlignment="1">
      <alignment horizontal="center"/>
    </xf>
    <xf numFmtId="1" fontId="0" fillId="16" borderId="24" xfId="0" applyNumberFormat="1" applyFill="1" applyBorder="1" applyAlignment="1">
      <alignment horizontal="center"/>
    </xf>
    <xf numFmtId="4" fontId="0" fillId="16" borderId="25" xfId="0" applyNumberForma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4" fontId="0" fillId="0" borderId="26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1" fontId="0" fillId="16" borderId="28" xfId="0" applyNumberFormat="1" applyFill="1" applyBorder="1" applyAlignment="1">
      <alignment horizontal="center"/>
    </xf>
    <xf numFmtId="4" fontId="0" fillId="16" borderId="28" xfId="0" applyNumberFormat="1" applyFill="1" applyBorder="1" applyAlignment="1">
      <alignment horizontal="center"/>
    </xf>
    <xf numFmtId="2" fontId="0" fillId="16" borderId="29" xfId="0" applyNumberFormat="1" applyFill="1" applyBorder="1" applyAlignment="1">
      <alignment horizontal="center"/>
    </xf>
    <xf numFmtId="4" fontId="0" fillId="16" borderId="14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21" fillId="16" borderId="31" xfId="0" applyFont="1" applyFill="1" applyBorder="1" applyAlignment="1">
      <alignment/>
    </xf>
    <xf numFmtId="0" fontId="21" fillId="16" borderId="32" xfId="0" applyFont="1" applyFill="1" applyBorder="1" applyAlignment="1">
      <alignment/>
    </xf>
    <xf numFmtId="4" fontId="0" fillId="16" borderId="31" xfId="0" applyNumberFormat="1" applyFill="1" applyBorder="1" applyAlignment="1">
      <alignment horizontal="center"/>
    </xf>
    <xf numFmtId="1" fontId="0" fillId="16" borderId="33" xfId="0" applyNumberFormat="1" applyFill="1" applyBorder="1" applyAlignment="1">
      <alignment horizontal="center"/>
    </xf>
    <xf numFmtId="4" fontId="0" fillId="16" borderId="34" xfId="0" applyNumberFormat="1" applyFill="1" applyBorder="1" applyAlignment="1">
      <alignment horizontal="center"/>
    </xf>
    <xf numFmtId="1" fontId="0" fillId="16" borderId="34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21" fillId="0" borderId="35" xfId="0" applyFont="1" applyBorder="1" applyAlignment="1">
      <alignment horizontal="center"/>
    </xf>
    <xf numFmtId="4" fontId="21" fillId="0" borderId="20" xfId="0" applyNumberFormat="1" applyFont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21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16" borderId="42" xfId="0" applyFont="1" applyFill="1" applyBorder="1" applyAlignment="1">
      <alignment wrapText="1"/>
    </xf>
    <xf numFmtId="0" fontId="0" fillId="16" borderId="4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0" fillId="16" borderId="26" xfId="0" applyFont="1" applyFill="1" applyBorder="1" applyAlignment="1">
      <alignment/>
    </xf>
    <xf numFmtId="0" fontId="0" fillId="16" borderId="27" xfId="0" applyFont="1" applyFill="1" applyBorder="1" applyAlignment="1">
      <alignment wrapText="1"/>
    </xf>
    <xf numFmtId="1" fontId="0" fillId="16" borderId="44" xfId="0" applyNumberFormat="1" applyFill="1" applyBorder="1" applyAlignment="1">
      <alignment horizontal="center" vertical="center"/>
    </xf>
    <xf numFmtId="4" fontId="0" fillId="16" borderId="24" xfId="0" applyNumberFormat="1" applyFill="1" applyBorder="1" applyAlignment="1">
      <alignment horizontal="center" vertical="center"/>
    </xf>
    <xf numFmtId="1" fontId="0" fillId="16" borderId="24" xfId="0" applyNumberFormat="1" applyFill="1" applyBorder="1" applyAlignment="1">
      <alignment horizontal="center" vertical="center"/>
    </xf>
    <xf numFmtId="1" fontId="0" fillId="0" borderId="44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1" fontId="0" fillId="16" borderId="28" xfId="0" applyNumberFormat="1" applyFill="1" applyBorder="1" applyAlignment="1">
      <alignment horizontal="center" vertical="center"/>
    </xf>
    <xf numFmtId="4" fontId="0" fillId="16" borderId="28" xfId="0" applyNumberFormat="1" applyFill="1" applyBorder="1" applyAlignment="1">
      <alignment horizontal="center" vertical="center"/>
    </xf>
    <xf numFmtId="2" fontId="0" fillId="16" borderId="45" xfId="0" applyNumberFormat="1" applyFill="1" applyBorder="1" applyAlignment="1">
      <alignment horizontal="center"/>
    </xf>
    <xf numFmtId="0" fontId="0" fillId="0" borderId="46" xfId="0" applyBorder="1" applyAlignment="1">
      <alignment/>
    </xf>
    <xf numFmtId="1" fontId="0" fillId="16" borderId="46" xfId="0" applyNumberFormat="1" applyFill="1" applyBorder="1" applyAlignment="1">
      <alignment horizontal="center" vertical="center"/>
    </xf>
    <xf numFmtId="4" fontId="0" fillId="16" borderId="46" xfId="0" applyNumberFormat="1" applyFill="1" applyBorder="1" applyAlignment="1">
      <alignment horizontal="center" vertical="center"/>
    </xf>
    <xf numFmtId="1" fontId="0" fillId="16" borderId="46" xfId="0" applyNumberFormat="1" applyFill="1" applyBorder="1" applyAlignment="1">
      <alignment horizontal="center"/>
    </xf>
    <xf numFmtId="0" fontId="0" fillId="16" borderId="25" xfId="0" applyFont="1" applyFill="1" applyBorder="1" applyAlignment="1">
      <alignment/>
    </xf>
    <xf numFmtId="0" fontId="0" fillId="16" borderId="14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0" fillId="16" borderId="25" xfId="0" applyFont="1" applyFill="1" applyBorder="1" applyAlignment="1">
      <alignment wrapText="1"/>
    </xf>
    <xf numFmtId="0" fontId="0" fillId="16" borderId="14" xfId="0" applyFont="1" applyFill="1" applyBorder="1" applyAlignment="1">
      <alignment wrapText="1"/>
    </xf>
    <xf numFmtId="0" fontId="0" fillId="16" borderId="12" xfId="0" applyFont="1" applyFill="1" applyBorder="1" applyAlignment="1">
      <alignment wrapText="1"/>
    </xf>
    <xf numFmtId="1" fontId="0" fillId="16" borderId="47" xfId="0" applyNumberFormat="1" applyFill="1" applyBorder="1" applyAlignment="1">
      <alignment horizontal="center" vertical="center"/>
    </xf>
    <xf numFmtId="4" fontId="0" fillId="16" borderId="47" xfId="0" applyNumberFormat="1" applyFill="1" applyBorder="1" applyAlignment="1">
      <alignment horizontal="center" vertical="center"/>
    </xf>
    <xf numFmtId="1" fontId="0" fillId="16" borderId="47" xfId="0" applyNumberFormat="1" applyFill="1" applyBorder="1" applyAlignment="1">
      <alignment horizontal="center"/>
    </xf>
    <xf numFmtId="4" fontId="0" fillId="16" borderId="48" xfId="0" applyNumberFormat="1" applyFill="1" applyBorder="1" applyAlignment="1">
      <alignment horizontal="center"/>
    </xf>
    <xf numFmtId="4" fontId="0" fillId="16" borderId="49" xfId="0" applyNumberFormat="1" applyFill="1" applyBorder="1" applyAlignment="1">
      <alignment horizontal="center"/>
    </xf>
    <xf numFmtId="1" fontId="0" fillId="16" borderId="50" xfId="0" applyNumberFormat="1" applyFill="1" applyBorder="1" applyAlignment="1">
      <alignment horizontal="center" vertical="center"/>
    </xf>
    <xf numFmtId="4" fontId="0" fillId="16" borderId="50" xfId="0" applyNumberFormat="1" applyFill="1" applyBorder="1" applyAlignment="1">
      <alignment horizontal="center" vertical="center"/>
    </xf>
    <xf numFmtId="1" fontId="0" fillId="16" borderId="50" xfId="0" applyNumberFormat="1" applyFill="1" applyBorder="1" applyAlignment="1">
      <alignment horizontal="center"/>
    </xf>
    <xf numFmtId="4" fontId="0" fillId="16" borderId="51" xfId="0" applyNumberFormat="1" applyFill="1" applyBorder="1" applyAlignment="1">
      <alignment horizontal="center"/>
    </xf>
    <xf numFmtId="4" fontId="0" fillId="16" borderId="43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0" fillId="16" borderId="26" xfId="0" applyNumberFormat="1" applyFill="1" applyBorder="1" applyAlignment="1">
      <alignment horizontal="center" vertical="center"/>
    </xf>
    <xf numFmtId="2" fontId="0" fillId="16" borderId="52" xfId="0" applyNumberFormat="1" applyFill="1" applyBorder="1" applyAlignment="1">
      <alignment horizontal="center" vertical="center"/>
    </xf>
    <xf numFmtId="4" fontId="0" fillId="16" borderId="25" xfId="0" applyNumberFormat="1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2" fontId="0" fillId="16" borderId="29" xfId="0" applyNumberFormat="1" applyFill="1" applyBorder="1" applyAlignment="1">
      <alignment horizontal="center" vertical="center"/>
    </xf>
    <xf numFmtId="4" fontId="0" fillId="16" borderId="14" xfId="0" applyNumberFormat="1" applyFill="1" applyBorder="1" applyAlignment="1">
      <alignment horizontal="center" vertical="center"/>
    </xf>
    <xf numFmtId="1" fontId="0" fillId="16" borderId="53" xfId="0" applyNumberFormat="1" applyFill="1" applyBorder="1" applyAlignment="1">
      <alignment horizontal="center" vertical="center"/>
    </xf>
    <xf numFmtId="1" fontId="0" fillId="16" borderId="54" xfId="0" applyNumberFormat="1" applyFill="1" applyBorder="1" applyAlignment="1">
      <alignment horizontal="center" vertical="center"/>
    </xf>
    <xf numFmtId="1" fontId="0" fillId="16" borderId="55" xfId="0" applyNumberFormat="1" applyFill="1" applyBorder="1" applyAlignment="1">
      <alignment horizontal="center" vertical="center"/>
    </xf>
    <xf numFmtId="4" fontId="0" fillId="16" borderId="12" xfId="0" applyNumberFormat="1" applyFill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172" fontId="21" fillId="0" borderId="36" xfId="52" applyFont="1" applyFill="1" applyBorder="1" applyAlignment="1">
      <alignment horizontal="center" vertical="center"/>
    </xf>
    <xf numFmtId="172" fontId="21" fillId="0" borderId="56" xfId="52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left" wrapText="1"/>
    </xf>
    <xf numFmtId="0" fontId="0" fillId="24" borderId="57" xfId="0" applyFont="1" applyFill="1" applyBorder="1" applyAlignment="1">
      <alignment horizontal="left" wrapText="1"/>
    </xf>
    <xf numFmtId="172" fontId="0" fillId="24" borderId="15" xfId="49" applyFont="1" applyFill="1" applyBorder="1" applyAlignment="1">
      <alignment horizontal="center" vertical="center"/>
    </xf>
    <xf numFmtId="172" fontId="0" fillId="24" borderId="57" xfId="49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 wrapText="1"/>
    </xf>
    <xf numFmtId="0" fontId="0" fillId="24" borderId="58" xfId="0" applyFont="1" applyFill="1" applyBorder="1" applyAlignment="1">
      <alignment horizontal="left" wrapText="1"/>
    </xf>
    <xf numFmtId="172" fontId="0" fillId="24" borderId="13" xfId="49" applyFont="1" applyFill="1" applyBorder="1" applyAlignment="1">
      <alignment horizontal="center" vertical="center"/>
    </xf>
    <xf numFmtId="172" fontId="0" fillId="24" borderId="58" xfId="49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16" borderId="37" xfId="0" applyFont="1" applyFill="1" applyBorder="1" applyAlignment="1">
      <alignment horizontal="center" vertical="center"/>
    </xf>
    <xf numFmtId="0" fontId="21" fillId="16" borderId="39" xfId="0" applyFont="1" applyFill="1" applyBorder="1" applyAlignment="1">
      <alignment horizontal="center" vertical="center"/>
    </xf>
    <xf numFmtId="0" fontId="21" fillId="16" borderId="38" xfId="0" applyFont="1" applyFill="1" applyBorder="1" applyAlignment="1">
      <alignment horizontal="center" vertical="center"/>
    </xf>
    <xf numFmtId="0" fontId="21" fillId="16" borderId="59" xfId="0" applyFont="1" applyFill="1" applyBorder="1" applyAlignment="1">
      <alignment horizontal="center" vertical="center"/>
    </xf>
    <xf numFmtId="0" fontId="21" fillId="16" borderId="60" xfId="0" applyFont="1" applyFill="1" applyBorder="1" applyAlignment="1">
      <alignment horizontal="left" vertical="center"/>
    </xf>
    <xf numFmtId="0" fontId="21" fillId="16" borderId="61" xfId="0" applyFont="1" applyFill="1" applyBorder="1" applyAlignment="1">
      <alignment horizontal="left" vertical="center"/>
    </xf>
    <xf numFmtId="0" fontId="21" fillId="16" borderId="62" xfId="0" applyFont="1" applyFill="1" applyBorder="1" applyAlignment="1">
      <alignment horizontal="left" vertical="center"/>
    </xf>
    <xf numFmtId="0" fontId="21" fillId="16" borderId="63" xfId="0" applyFont="1" applyFill="1" applyBorder="1" applyAlignment="1">
      <alignment horizontal="left" vertical="center"/>
    </xf>
    <xf numFmtId="0" fontId="21" fillId="16" borderId="64" xfId="0" applyFont="1" applyFill="1" applyBorder="1" applyAlignment="1">
      <alignment horizontal="left" vertical="center"/>
    </xf>
    <xf numFmtId="0" fontId="21" fillId="16" borderId="0" xfId="0" applyFont="1" applyFill="1" applyBorder="1" applyAlignment="1">
      <alignment horizontal="left" vertical="center"/>
    </xf>
    <xf numFmtId="0" fontId="21" fillId="16" borderId="23" xfId="0" applyFont="1" applyFill="1" applyBorder="1" applyAlignment="1">
      <alignment horizontal="left" vertical="center"/>
    </xf>
    <xf numFmtId="0" fontId="21" fillId="16" borderId="36" xfId="0" applyFont="1" applyFill="1" applyBorder="1" applyAlignment="1">
      <alignment horizontal="left" vertical="center"/>
    </xf>
    <xf numFmtId="0" fontId="21" fillId="16" borderId="35" xfId="0" applyFont="1" applyFill="1" applyBorder="1" applyAlignment="1">
      <alignment horizontal="left" vertical="center"/>
    </xf>
    <xf numFmtId="0" fontId="21" fillId="16" borderId="56" xfId="0" applyFont="1" applyFill="1" applyBorder="1" applyAlignment="1">
      <alignment horizontal="left" vertical="center"/>
    </xf>
    <xf numFmtId="0" fontId="21" fillId="16" borderId="19" xfId="0" applyFont="1" applyFill="1" applyBorder="1" applyAlignment="1">
      <alignment horizontal="left" vertical="center"/>
    </xf>
    <xf numFmtId="0" fontId="21" fillId="16" borderId="18" xfId="0" applyFont="1" applyFill="1" applyBorder="1" applyAlignment="1">
      <alignment horizontal="left" vertical="center"/>
    </xf>
    <xf numFmtId="0" fontId="21" fillId="16" borderId="21" xfId="0" applyFont="1" applyFill="1" applyBorder="1" applyAlignment="1">
      <alignment horizontal="left" vertical="center"/>
    </xf>
    <xf numFmtId="4" fontId="21" fillId="22" borderId="65" xfId="62" applyFont="1" applyFill="1" applyBorder="1" applyAlignment="1">
      <alignment horizontal="center" vertical="center"/>
      <protection/>
    </xf>
    <xf numFmtId="4" fontId="21" fillId="22" borderId="12" xfId="62" applyFont="1" applyFill="1" applyBorder="1" applyAlignment="1">
      <alignment horizontal="center" vertical="center"/>
      <protection/>
    </xf>
    <xf numFmtId="4" fontId="21" fillId="22" borderId="12" xfId="62" applyFont="1" applyFill="1" applyBorder="1" applyAlignment="1">
      <alignment horizontal="center" vertical="center" wrapText="1"/>
      <protection/>
    </xf>
    <xf numFmtId="4" fontId="21" fillId="22" borderId="40" xfId="62" applyFont="1" applyFill="1" applyBorder="1" applyAlignment="1">
      <alignment horizontal="center" vertical="center" wrapText="1"/>
      <protection/>
    </xf>
    <xf numFmtId="172" fontId="0" fillId="0" borderId="11" xfId="49" applyFont="1" applyFill="1" applyBorder="1" applyAlignment="1">
      <alignment horizontal="center" vertical="center"/>
    </xf>
    <xf numFmtId="172" fontId="0" fillId="0" borderId="65" xfId="49" applyFont="1" applyFill="1" applyBorder="1" applyAlignment="1">
      <alignment horizontal="center" vertical="center"/>
    </xf>
    <xf numFmtId="0" fontId="21" fillId="16" borderId="66" xfId="0" applyFont="1" applyFill="1" applyBorder="1" applyAlignment="1">
      <alignment horizontal="center" vertical="center" wrapText="1"/>
    </xf>
    <xf numFmtId="0" fontId="21" fillId="16" borderId="67" xfId="0" applyFont="1" applyFill="1" applyBorder="1" applyAlignment="1">
      <alignment horizontal="center" vertical="center" wrapText="1"/>
    </xf>
    <xf numFmtId="0" fontId="21" fillId="16" borderId="40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left" vertical="center"/>
    </xf>
    <xf numFmtId="0" fontId="21" fillId="0" borderId="69" xfId="0" applyFont="1" applyFill="1" applyBorder="1" applyAlignment="1">
      <alignment horizontal="left" vertical="center"/>
    </xf>
    <xf numFmtId="0" fontId="21" fillId="0" borderId="70" xfId="0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21" fillId="16" borderId="36" xfId="0" applyFont="1" applyFill="1" applyBorder="1" applyAlignment="1">
      <alignment horizontal="center" vertical="center"/>
    </xf>
    <xf numFmtId="0" fontId="21" fillId="16" borderId="35" xfId="0" applyFont="1" applyFill="1" applyBorder="1" applyAlignment="1">
      <alignment horizontal="center" vertical="center"/>
    </xf>
    <xf numFmtId="0" fontId="21" fillId="16" borderId="56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/>
    </xf>
    <xf numFmtId="172" fontId="21" fillId="16" borderId="36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21" fillId="0" borderId="6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6" fillId="0" borderId="66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85" fontId="26" fillId="0" borderId="37" xfId="0" applyNumberFormat="1" applyFont="1" applyBorder="1" applyAlignment="1">
      <alignment horizontal="center"/>
    </xf>
    <xf numFmtId="185" fontId="26" fillId="0" borderId="59" xfId="0" applyNumberFormat="1" applyFont="1" applyBorder="1" applyAlignment="1">
      <alignment horizontal="center"/>
    </xf>
    <xf numFmtId="0" fontId="26" fillId="0" borderId="3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3 2" xfId="51"/>
    <cellStyle name="Moeda_Plan1" xfId="52"/>
    <cellStyle name="Neutra" xfId="53"/>
    <cellStyle name="Neutro" xfId="54"/>
    <cellStyle name="Normal 10" xfId="55"/>
    <cellStyle name="Normal 16" xfId="56"/>
    <cellStyle name="Normal 16 2" xfId="57"/>
    <cellStyle name="Normal 16_DAER -RUA BRAULIO M. R E AV. VALERIO E. R." xfId="58"/>
    <cellStyle name="Normal 2" xfId="59"/>
    <cellStyle name="Normal 2 2" xfId="60"/>
    <cellStyle name="Normal 2_Plan1" xfId="61"/>
    <cellStyle name="Normal 3" xfId="62"/>
    <cellStyle name="Normal 4" xfId="63"/>
    <cellStyle name="Normal 5" xfId="64"/>
    <cellStyle name="Normal 6" xfId="65"/>
    <cellStyle name="Normal 7" xfId="66"/>
    <cellStyle name="Normal 9" xfId="67"/>
    <cellStyle name="Nota" xfId="68"/>
    <cellStyle name="planilhas" xfId="69"/>
    <cellStyle name="Percent" xfId="70"/>
    <cellStyle name="Porcentagem 2" xfId="71"/>
    <cellStyle name="Porcentagem 2 2" xfId="72"/>
    <cellStyle name="Porcentagem 2 3" xfId="73"/>
    <cellStyle name="Porcentagem 3" xfId="74"/>
    <cellStyle name="Porcentagem 3 2" xfId="75"/>
    <cellStyle name="Porcentagem 3 2 2" xfId="76"/>
    <cellStyle name="Porcentagem 4" xfId="77"/>
    <cellStyle name="Porcentagem 5" xfId="78"/>
    <cellStyle name="Ruim" xfId="79"/>
    <cellStyle name="Saída" xfId="80"/>
    <cellStyle name="Comma" xfId="81"/>
    <cellStyle name="Comma [0]" xfId="82"/>
    <cellStyle name="Separador de milhares 2" xfId="83"/>
    <cellStyle name="Separador de milhares 2 2" xfId="84"/>
    <cellStyle name="Separador de milhares 2 3" xfId="85"/>
    <cellStyle name="Separador de milhares 3" xfId="86"/>
    <cellStyle name="Separador de milhares 3 2" xfId="87"/>
    <cellStyle name="Separador de milhares 4" xfId="88"/>
    <cellStyle name="Texto de Aviso" xfId="89"/>
    <cellStyle name="Texto Explicativo" xfId="90"/>
    <cellStyle name="Título" xfId="91"/>
    <cellStyle name="Título 1" xfId="92"/>
    <cellStyle name="Título 2" xfId="93"/>
    <cellStyle name="Título 3" xfId="94"/>
    <cellStyle name="Título 4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C8" sqref="C8:D8"/>
    </sheetView>
  </sheetViews>
  <sheetFormatPr defaultColWidth="9.140625" defaultRowHeight="12.75"/>
  <cols>
    <col min="1" max="1" width="6.00390625" style="0" customWidth="1"/>
    <col min="4" max="4" width="56.57421875" style="0" customWidth="1"/>
    <col min="5" max="5" width="7.140625" style="0" customWidth="1"/>
    <col min="6" max="6" width="10.7109375" style="0" customWidth="1"/>
    <col min="7" max="7" width="13.57421875" style="0" customWidth="1"/>
    <col min="8" max="8" width="5.7109375" style="0" customWidth="1"/>
    <col min="10" max="10" width="0" style="0" hidden="1" customWidth="1"/>
    <col min="11" max="11" width="10.140625" style="0" hidden="1" customWidth="1"/>
    <col min="12" max="12" width="11.421875" style="0" hidden="1" customWidth="1"/>
    <col min="13" max="13" width="11.28125" style="0" hidden="1" customWidth="1"/>
    <col min="14" max="15" width="0" style="0" hidden="1" customWidth="1"/>
    <col min="16" max="16" width="10.28125" style="0" hidden="1" customWidth="1"/>
    <col min="17" max="17" width="12.57421875" style="0" hidden="1" customWidth="1"/>
    <col min="18" max="18" width="0" style="0" hidden="1" customWidth="1"/>
  </cols>
  <sheetData>
    <row r="1" spans="1:14" ht="13.5" thickBot="1">
      <c r="A1" s="147" t="s">
        <v>10</v>
      </c>
      <c r="B1" s="148"/>
      <c r="C1" s="149"/>
      <c r="D1" s="149"/>
      <c r="E1" s="149"/>
      <c r="F1" s="149"/>
      <c r="G1" s="149"/>
      <c r="H1" s="150"/>
      <c r="I1" s="170" t="s">
        <v>46</v>
      </c>
      <c r="J1" s="2"/>
      <c r="K1" s="2"/>
      <c r="L1" s="2"/>
      <c r="M1" s="2"/>
      <c r="N1" s="2"/>
    </row>
    <row r="2" spans="1:14" ht="13.5" thickBot="1">
      <c r="A2" s="147" t="s">
        <v>19</v>
      </c>
      <c r="B2" s="148"/>
      <c r="C2" s="149"/>
      <c r="D2" s="149"/>
      <c r="E2" s="149"/>
      <c r="F2" s="149"/>
      <c r="G2" s="149"/>
      <c r="H2" s="150"/>
      <c r="I2" s="171"/>
      <c r="J2" s="2"/>
      <c r="K2" s="2"/>
      <c r="L2" s="2"/>
      <c r="M2" s="2"/>
      <c r="N2" s="2"/>
    </row>
    <row r="3" spans="1:14" ht="12.75">
      <c r="A3" s="151" t="s">
        <v>47</v>
      </c>
      <c r="B3" s="152"/>
      <c r="C3" s="153"/>
      <c r="D3" s="153"/>
      <c r="E3" s="153"/>
      <c r="F3" s="153"/>
      <c r="G3" s="153"/>
      <c r="H3" s="154"/>
      <c r="I3" s="171"/>
      <c r="J3" s="2"/>
      <c r="K3" s="2"/>
      <c r="M3" s="1" t="s">
        <v>20</v>
      </c>
      <c r="N3" s="1" t="s">
        <v>20</v>
      </c>
    </row>
    <row r="4" spans="1:14" ht="12.75">
      <c r="A4" s="155" t="s">
        <v>48</v>
      </c>
      <c r="B4" s="156"/>
      <c r="C4" s="156"/>
      <c r="D4" s="156"/>
      <c r="E4" s="156"/>
      <c r="F4" s="156"/>
      <c r="G4" s="156"/>
      <c r="H4" s="157"/>
      <c r="I4" s="171"/>
      <c r="J4" s="2"/>
      <c r="K4" s="2"/>
      <c r="M4" s="1">
        <v>1.3025</v>
      </c>
      <c r="N4" s="1">
        <v>1.2397</v>
      </c>
    </row>
    <row r="5" spans="1:14" ht="13.5" thickBot="1">
      <c r="A5" s="155" t="s">
        <v>37</v>
      </c>
      <c r="B5" s="156"/>
      <c r="C5" s="156"/>
      <c r="D5" s="156"/>
      <c r="E5" s="156"/>
      <c r="F5" s="156"/>
      <c r="G5" s="156"/>
      <c r="H5" s="157"/>
      <c r="I5" s="171"/>
      <c r="J5" s="2"/>
      <c r="K5" s="2"/>
      <c r="M5" s="1" t="s">
        <v>21</v>
      </c>
      <c r="N5" s="1" t="s">
        <v>22</v>
      </c>
    </row>
    <row r="6" spans="1:14" ht="13.5" thickBot="1">
      <c r="A6" s="158" t="s">
        <v>23</v>
      </c>
      <c r="B6" s="159"/>
      <c r="C6" s="159"/>
      <c r="D6" s="159"/>
      <c r="E6" s="159"/>
      <c r="F6" s="159"/>
      <c r="G6" s="159"/>
      <c r="H6" s="160"/>
      <c r="I6" s="171"/>
      <c r="J6" s="2"/>
      <c r="K6" s="2"/>
      <c r="L6" s="2"/>
      <c r="M6" s="2"/>
      <c r="N6" s="2"/>
    </row>
    <row r="7" spans="1:14" ht="13.5" thickBot="1">
      <c r="A7" s="161" t="s">
        <v>43</v>
      </c>
      <c r="B7" s="162"/>
      <c r="C7" s="162"/>
      <c r="D7" s="162"/>
      <c r="E7" s="162"/>
      <c r="F7" s="162"/>
      <c r="G7" s="162"/>
      <c r="H7" s="163"/>
      <c r="I7" s="172"/>
      <c r="J7" s="2"/>
      <c r="K7" s="2"/>
      <c r="L7" s="2"/>
      <c r="M7" s="2"/>
      <c r="N7" s="2"/>
    </row>
    <row r="8" spans="1:14" ht="26.25" customHeight="1" thickBot="1">
      <c r="A8" s="3" t="s">
        <v>11</v>
      </c>
      <c r="B8" s="4" t="s">
        <v>30</v>
      </c>
      <c r="C8" s="164" t="s">
        <v>12</v>
      </c>
      <c r="D8" s="165"/>
      <c r="E8" s="4" t="s">
        <v>13</v>
      </c>
      <c r="F8" s="5" t="s">
        <v>14</v>
      </c>
      <c r="G8" s="30" t="s">
        <v>18</v>
      </c>
      <c r="H8" s="166" t="s">
        <v>15</v>
      </c>
      <c r="I8" s="167"/>
      <c r="J8" s="2"/>
      <c r="K8" s="2"/>
      <c r="L8" s="2"/>
      <c r="M8" s="2" t="s">
        <v>1</v>
      </c>
      <c r="N8" s="2" t="s">
        <v>0</v>
      </c>
    </row>
    <row r="9" spans="1:14" ht="12.75">
      <c r="A9" s="6" t="s">
        <v>16</v>
      </c>
      <c r="B9" s="173" t="s">
        <v>9</v>
      </c>
      <c r="C9" s="174"/>
      <c r="D9" s="174"/>
      <c r="E9" s="174"/>
      <c r="F9" s="174"/>
      <c r="G9" s="174"/>
      <c r="H9" s="174"/>
      <c r="I9" s="175"/>
      <c r="J9" s="2"/>
      <c r="K9" s="2"/>
      <c r="L9" s="2"/>
      <c r="M9" s="2"/>
      <c r="N9" s="2"/>
    </row>
    <row r="10" spans="1:16" ht="27.75" customHeight="1">
      <c r="A10" s="7" t="s">
        <v>24</v>
      </c>
      <c r="B10" s="8" t="s">
        <v>2</v>
      </c>
      <c r="C10" s="139" t="s">
        <v>4</v>
      </c>
      <c r="D10" s="140"/>
      <c r="E10" s="8" t="s">
        <v>17</v>
      </c>
      <c r="F10" s="15">
        <v>13855.85</v>
      </c>
      <c r="G10" s="9">
        <f>O10</f>
        <v>1.6983890000000001</v>
      </c>
      <c r="H10" s="141">
        <f>G10*F10</f>
        <v>23532.623225650004</v>
      </c>
      <c r="I10" s="142">
        <v>0</v>
      </c>
      <c r="J10" s="12"/>
      <c r="K10" s="33">
        <f>L10*F10</f>
        <v>24544.25269</v>
      </c>
      <c r="L10" s="16">
        <f>M10*M$4</f>
        <v>1.7714</v>
      </c>
      <c r="M10" s="10" t="s">
        <v>5</v>
      </c>
      <c r="N10" s="10" t="s">
        <v>6</v>
      </c>
      <c r="O10" s="16">
        <f>N10*N$4</f>
        <v>1.6983890000000001</v>
      </c>
      <c r="P10" s="17">
        <f>F10*O10</f>
        <v>23532.623225650004</v>
      </c>
    </row>
    <row r="11" spans="1:16" ht="40.5" customHeight="1">
      <c r="A11" s="7" t="s">
        <v>25</v>
      </c>
      <c r="B11" s="8" t="s">
        <v>3</v>
      </c>
      <c r="C11" s="139" t="s">
        <v>49</v>
      </c>
      <c r="D11" s="140"/>
      <c r="E11" s="8" t="s">
        <v>17</v>
      </c>
      <c r="F11" s="15">
        <v>11825.92</v>
      </c>
      <c r="G11" s="9">
        <f>O11</f>
        <v>8.702694</v>
      </c>
      <c r="H11" s="141">
        <f>G11*F11</f>
        <v>102917.36302847999</v>
      </c>
      <c r="I11" s="142">
        <v>1</v>
      </c>
      <c r="J11" s="12"/>
      <c r="K11" s="33">
        <f>L11*F11</f>
        <v>102123.619104</v>
      </c>
      <c r="L11" s="16">
        <f>M11*M$4</f>
        <v>8.635575</v>
      </c>
      <c r="M11" s="10" t="s">
        <v>8</v>
      </c>
      <c r="N11" s="10" t="s">
        <v>7</v>
      </c>
      <c r="O11" s="16">
        <f>N11*N$4</f>
        <v>8.702694</v>
      </c>
      <c r="P11" s="17">
        <f>F11*O11</f>
        <v>102917.36302847999</v>
      </c>
    </row>
    <row r="12" spans="1:16" s="2" customFormat="1" ht="37.5" customHeight="1" thickBot="1">
      <c r="A12" s="21" t="s">
        <v>26</v>
      </c>
      <c r="B12" s="22" t="s">
        <v>27</v>
      </c>
      <c r="C12" s="135" t="s">
        <v>35</v>
      </c>
      <c r="D12" s="136"/>
      <c r="E12" s="22" t="s">
        <v>17</v>
      </c>
      <c r="F12" s="23">
        <f>F10-F11</f>
        <v>2029.9300000000003</v>
      </c>
      <c r="G12" s="24">
        <f>O12</f>
        <v>4.748051</v>
      </c>
      <c r="H12" s="137">
        <f>G12*F12</f>
        <v>9638.211166430003</v>
      </c>
      <c r="I12" s="138">
        <v>2</v>
      </c>
      <c r="J12" s="12"/>
      <c r="K12" s="33">
        <f>L12*F12</f>
        <v>9914.939343750002</v>
      </c>
      <c r="L12" s="16">
        <f>M12*M$4</f>
        <v>4.884375</v>
      </c>
      <c r="M12" s="10" t="s">
        <v>28</v>
      </c>
      <c r="N12" s="10" t="s">
        <v>29</v>
      </c>
      <c r="O12" s="16">
        <f>N12*N$4</f>
        <v>4.748051</v>
      </c>
      <c r="P12" s="17">
        <f>F12*O12</f>
        <v>9638.211166430003</v>
      </c>
    </row>
    <row r="13" spans="1:17" ht="19.5" customHeight="1" thickBot="1">
      <c r="A13" s="143" t="s">
        <v>32</v>
      </c>
      <c r="B13" s="144"/>
      <c r="C13" s="144"/>
      <c r="D13" s="144"/>
      <c r="E13" s="144"/>
      <c r="F13" s="144"/>
      <c r="G13" s="145"/>
      <c r="H13" s="133">
        <f>H10+H11+H12</f>
        <v>136088.19742056</v>
      </c>
      <c r="I13" s="134"/>
      <c r="J13" s="2"/>
      <c r="K13" s="18">
        <f>SUM(K10:K12)</f>
        <v>136582.81113775002</v>
      </c>
      <c r="L13" s="2"/>
      <c r="M13" s="2"/>
      <c r="N13" s="2"/>
      <c r="P13" s="19">
        <f>SUM(P10:P12)</f>
        <v>136088.19742056</v>
      </c>
      <c r="Q13" s="13"/>
    </row>
    <row r="14" spans="1:14" ht="13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 thickBot="1">
      <c r="A15" s="147" t="s">
        <v>10</v>
      </c>
      <c r="B15" s="148"/>
      <c r="C15" s="149"/>
      <c r="D15" s="149"/>
      <c r="E15" s="149"/>
      <c r="F15" s="149"/>
      <c r="G15" s="149"/>
      <c r="H15" s="150"/>
      <c r="I15" s="170" t="s">
        <v>46</v>
      </c>
      <c r="J15" s="2"/>
      <c r="K15" s="2"/>
      <c r="L15" s="2"/>
      <c r="M15" s="2"/>
      <c r="N15" s="2"/>
    </row>
    <row r="16" spans="1:14" ht="13.5" thickBot="1">
      <c r="A16" s="147" t="s">
        <v>19</v>
      </c>
      <c r="B16" s="148"/>
      <c r="C16" s="149"/>
      <c r="D16" s="149"/>
      <c r="E16" s="149"/>
      <c r="F16" s="149"/>
      <c r="G16" s="149"/>
      <c r="H16" s="150"/>
      <c r="I16" s="171"/>
      <c r="J16" s="2"/>
      <c r="K16" s="2"/>
      <c r="L16" s="2"/>
      <c r="M16" s="2"/>
      <c r="N16" s="2"/>
    </row>
    <row r="17" spans="1:14" ht="12.75">
      <c r="A17" s="151" t="s">
        <v>47</v>
      </c>
      <c r="B17" s="152"/>
      <c r="C17" s="153"/>
      <c r="D17" s="153"/>
      <c r="E17" s="153"/>
      <c r="F17" s="153"/>
      <c r="G17" s="153"/>
      <c r="H17" s="154"/>
      <c r="I17" s="171"/>
      <c r="J17" s="2"/>
      <c r="K17" s="2"/>
      <c r="L17" s="1"/>
      <c r="M17" s="2"/>
      <c r="N17" s="2"/>
    </row>
    <row r="18" spans="1:14" ht="12.75">
      <c r="A18" s="155" t="s">
        <v>48</v>
      </c>
      <c r="B18" s="156"/>
      <c r="C18" s="156"/>
      <c r="D18" s="156"/>
      <c r="E18" s="156"/>
      <c r="F18" s="156"/>
      <c r="G18" s="156"/>
      <c r="H18" s="157"/>
      <c r="I18" s="171"/>
      <c r="J18" s="2"/>
      <c r="K18" s="2"/>
      <c r="L18" s="1"/>
      <c r="M18" s="2"/>
      <c r="N18" s="2"/>
    </row>
    <row r="19" spans="1:14" ht="13.5" thickBot="1">
      <c r="A19" s="155" t="s">
        <v>36</v>
      </c>
      <c r="B19" s="156"/>
      <c r="C19" s="156"/>
      <c r="D19" s="156"/>
      <c r="E19" s="156"/>
      <c r="F19" s="156"/>
      <c r="G19" s="156"/>
      <c r="H19" s="157"/>
      <c r="I19" s="171"/>
      <c r="J19" s="2"/>
      <c r="K19" s="2"/>
      <c r="L19" s="1"/>
      <c r="M19" s="2"/>
      <c r="N19" s="2"/>
    </row>
    <row r="20" spans="1:14" ht="13.5" thickBot="1">
      <c r="A20" s="158" t="s">
        <v>45</v>
      </c>
      <c r="B20" s="159"/>
      <c r="C20" s="159"/>
      <c r="D20" s="159"/>
      <c r="E20" s="159"/>
      <c r="F20" s="159"/>
      <c r="G20" s="159"/>
      <c r="H20" s="160"/>
      <c r="I20" s="171"/>
      <c r="J20" s="2"/>
      <c r="K20" s="2"/>
      <c r="L20" s="2"/>
      <c r="M20" s="2"/>
      <c r="N20" s="2"/>
    </row>
    <row r="21" spans="1:14" ht="13.5" thickBot="1">
      <c r="A21" s="161" t="s">
        <v>44</v>
      </c>
      <c r="B21" s="162"/>
      <c r="C21" s="162"/>
      <c r="D21" s="162"/>
      <c r="E21" s="162"/>
      <c r="F21" s="162"/>
      <c r="G21" s="162"/>
      <c r="H21" s="163"/>
      <c r="I21" s="172"/>
      <c r="J21" s="2"/>
      <c r="K21" s="2"/>
      <c r="L21" s="2"/>
      <c r="M21" s="2"/>
      <c r="N21" s="2"/>
    </row>
    <row r="22" spans="1:14" ht="27" customHeight="1" thickBot="1">
      <c r="A22" s="3" t="s">
        <v>11</v>
      </c>
      <c r="B22" s="4" t="s">
        <v>30</v>
      </c>
      <c r="C22" s="164" t="s">
        <v>12</v>
      </c>
      <c r="D22" s="165"/>
      <c r="E22" s="4" t="s">
        <v>13</v>
      </c>
      <c r="F22" s="5" t="s">
        <v>14</v>
      </c>
      <c r="G22" s="30" t="s">
        <v>18</v>
      </c>
      <c r="H22" s="166" t="s">
        <v>15</v>
      </c>
      <c r="I22" s="167"/>
      <c r="J22" s="2"/>
      <c r="K22" s="2"/>
      <c r="L22" s="2"/>
      <c r="M22" s="2"/>
      <c r="N22" s="2"/>
    </row>
    <row r="23" spans="1:14" ht="12.75">
      <c r="A23" s="6" t="s">
        <v>65</v>
      </c>
      <c r="B23" s="173" t="s">
        <v>9</v>
      </c>
      <c r="C23" s="174"/>
      <c r="D23" s="174"/>
      <c r="E23" s="174"/>
      <c r="F23" s="174"/>
      <c r="G23" s="174"/>
      <c r="H23" s="174"/>
      <c r="I23" s="175"/>
      <c r="J23" s="2"/>
      <c r="K23" s="2"/>
      <c r="L23" s="2"/>
      <c r="M23" s="2"/>
      <c r="N23" s="2"/>
    </row>
    <row r="24" spans="1:16" ht="25.5" customHeight="1">
      <c r="A24" s="7" t="s">
        <v>66</v>
      </c>
      <c r="B24" s="8" t="s">
        <v>2</v>
      </c>
      <c r="C24" s="139" t="s">
        <v>4</v>
      </c>
      <c r="D24" s="140"/>
      <c r="E24" s="8" t="s">
        <v>17</v>
      </c>
      <c r="F24" s="14">
        <v>1340.42</v>
      </c>
      <c r="G24" s="11">
        <f>O24</f>
        <v>1.6983890000000001</v>
      </c>
      <c r="H24" s="141">
        <f>G24*F24</f>
        <v>2276.55458338</v>
      </c>
      <c r="I24" s="142">
        <v>0</v>
      </c>
      <c r="J24" s="12"/>
      <c r="K24" s="33">
        <f>L24*F24</f>
        <v>2374.419988</v>
      </c>
      <c r="L24" s="16">
        <f>M24*M$4</f>
        <v>1.7714</v>
      </c>
      <c r="M24" s="10" t="s">
        <v>5</v>
      </c>
      <c r="N24" s="10" t="s">
        <v>6</v>
      </c>
      <c r="O24" s="34">
        <f>N24*N$4</f>
        <v>1.6983890000000001</v>
      </c>
      <c r="P24" s="17">
        <f>F24*O24</f>
        <v>2276.55458338</v>
      </c>
    </row>
    <row r="25" spans="1:16" ht="38.25" customHeight="1">
      <c r="A25" s="7" t="s">
        <v>67</v>
      </c>
      <c r="B25" s="8" t="s">
        <v>3</v>
      </c>
      <c r="C25" s="139" t="s">
        <v>49</v>
      </c>
      <c r="D25" s="140"/>
      <c r="E25" s="8" t="s">
        <v>17</v>
      </c>
      <c r="F25" s="14">
        <v>1023.53</v>
      </c>
      <c r="G25" s="11">
        <f>O25</f>
        <v>8.702694</v>
      </c>
      <c r="H25" s="141">
        <f>G25*F25</f>
        <v>8907.468389819998</v>
      </c>
      <c r="I25" s="142">
        <v>1</v>
      </c>
      <c r="J25" s="12"/>
      <c r="K25" s="33">
        <f>L25*F25</f>
        <v>8838.770079749998</v>
      </c>
      <c r="L25" s="16">
        <f>M25*M$4</f>
        <v>8.635575</v>
      </c>
      <c r="M25" s="10" t="s">
        <v>8</v>
      </c>
      <c r="N25" s="10" t="s">
        <v>7</v>
      </c>
      <c r="O25" s="34">
        <f>N25*N$4</f>
        <v>8.702694</v>
      </c>
      <c r="P25" s="17">
        <f>F25*O25</f>
        <v>8907.468389819998</v>
      </c>
    </row>
    <row r="26" spans="1:16" ht="39" customHeight="1">
      <c r="A26" s="7" t="s">
        <v>68</v>
      </c>
      <c r="B26" s="8" t="s">
        <v>27</v>
      </c>
      <c r="C26" s="139" t="s">
        <v>35</v>
      </c>
      <c r="D26" s="140"/>
      <c r="E26" s="8" t="s">
        <v>17</v>
      </c>
      <c r="F26" s="14">
        <f>F24-F25</f>
        <v>316.8900000000001</v>
      </c>
      <c r="G26" s="11">
        <f>O26</f>
        <v>4.748051</v>
      </c>
      <c r="H26" s="141">
        <f>G26*F26</f>
        <v>1504.6098813900005</v>
      </c>
      <c r="I26" s="142">
        <v>2</v>
      </c>
      <c r="J26" s="2"/>
      <c r="K26" s="33">
        <f>L26*F26</f>
        <v>1547.8095937500007</v>
      </c>
      <c r="L26" s="16">
        <f>M26*M$4</f>
        <v>4.884375</v>
      </c>
      <c r="M26" s="10" t="s">
        <v>28</v>
      </c>
      <c r="N26" s="10" t="s">
        <v>29</v>
      </c>
      <c r="O26" s="34">
        <f>N26*N$4</f>
        <v>4.748051</v>
      </c>
      <c r="P26" s="17">
        <f>F26*O26</f>
        <v>1504.6098813900005</v>
      </c>
    </row>
    <row r="27" spans="1:16" ht="13.5" thickBot="1">
      <c r="A27" s="25"/>
      <c r="B27" s="26"/>
      <c r="C27" s="27"/>
      <c r="D27" s="27"/>
      <c r="E27" s="26"/>
      <c r="F27" s="28"/>
      <c r="G27" s="29"/>
      <c r="H27" s="168"/>
      <c r="I27" s="169"/>
      <c r="J27" s="2"/>
      <c r="K27" s="18">
        <f>SUM(K24:K26)</f>
        <v>12760.999661499998</v>
      </c>
      <c r="L27" s="2"/>
      <c r="M27" s="2"/>
      <c r="N27" s="2"/>
      <c r="P27" s="19">
        <f>SUM(P24:P26)</f>
        <v>12688.63285459</v>
      </c>
    </row>
    <row r="28" spans="1:16" ht="19.5" customHeight="1" thickBot="1">
      <c r="A28" s="143" t="s">
        <v>31</v>
      </c>
      <c r="B28" s="144"/>
      <c r="C28" s="144"/>
      <c r="D28" s="144"/>
      <c r="E28" s="144"/>
      <c r="F28" s="144"/>
      <c r="G28" s="145"/>
      <c r="H28" s="133">
        <f>H24+H25+H26</f>
        <v>12688.63285459</v>
      </c>
      <c r="I28" s="134"/>
      <c r="J28" s="2"/>
      <c r="K28" s="2"/>
      <c r="L28" s="2"/>
      <c r="M28" s="2"/>
      <c r="N28" s="2"/>
      <c r="P28" s="13"/>
    </row>
    <row r="29" spans="1:14" ht="13.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22.5" customHeight="1" thickBot="1">
      <c r="A30" s="177" t="s">
        <v>33</v>
      </c>
      <c r="B30" s="178"/>
      <c r="C30" s="178"/>
      <c r="D30" s="178"/>
      <c r="E30" s="178"/>
      <c r="F30" s="178"/>
      <c r="G30" s="179"/>
      <c r="H30" s="181">
        <f>H28+H13</f>
        <v>148776.83027515</v>
      </c>
      <c r="I30" s="179"/>
      <c r="J30" s="2"/>
      <c r="K30" s="2"/>
      <c r="L30" s="2"/>
      <c r="M30" s="2"/>
      <c r="N30" s="2"/>
    </row>
    <row r="32" ht="12.75">
      <c r="A32" t="s">
        <v>34</v>
      </c>
    </row>
    <row r="33" spans="2:4" ht="12.75">
      <c r="B33" s="132" t="s">
        <v>73</v>
      </c>
      <c r="C33" s="126"/>
      <c r="D33" t="s">
        <v>74</v>
      </c>
    </row>
    <row r="36" spans="5:9" ht="12.75">
      <c r="E36" s="146" t="s">
        <v>42</v>
      </c>
      <c r="F36" s="146"/>
      <c r="G36" s="146"/>
      <c r="H36" s="146"/>
      <c r="I36" s="146"/>
    </row>
    <row r="37" spans="6:16" ht="12.75">
      <c r="F37" s="20"/>
      <c r="K37" s="20">
        <f>K27+K13</f>
        <v>149343.81079925003</v>
      </c>
      <c r="P37" s="20">
        <f>P27+P13</f>
        <v>148776.83027515</v>
      </c>
    </row>
    <row r="38" spans="6:8" ht="12.75">
      <c r="F38" s="130"/>
      <c r="G38" s="131"/>
      <c r="H38" s="131"/>
    </row>
    <row r="40" spans="4:13" ht="13.5" thickBot="1">
      <c r="D40" s="32"/>
      <c r="F40" s="176"/>
      <c r="G40" s="176"/>
      <c r="H40" s="176"/>
      <c r="I40" s="176"/>
      <c r="M40" s="20">
        <f>K37-P37</f>
        <v>566.9805241000431</v>
      </c>
    </row>
    <row r="41" spans="4:9" ht="12.75">
      <c r="D41" s="31" t="s">
        <v>38</v>
      </c>
      <c r="F41" s="180" t="s">
        <v>41</v>
      </c>
      <c r="G41" s="180"/>
      <c r="H41" s="180"/>
      <c r="I41" s="180"/>
    </row>
    <row r="42" spans="4:9" ht="12.75">
      <c r="D42" s="31" t="s">
        <v>39</v>
      </c>
      <c r="F42" s="146" t="s">
        <v>40</v>
      </c>
      <c r="G42" s="146"/>
      <c r="H42" s="146"/>
      <c r="I42" s="146"/>
    </row>
  </sheetData>
  <sheetProtection/>
  <mergeCells count="45">
    <mergeCell ref="F41:I41"/>
    <mergeCell ref="E36:I36"/>
    <mergeCell ref="A15:H15"/>
    <mergeCell ref="C25:D25"/>
    <mergeCell ref="H25:I25"/>
    <mergeCell ref="A28:G28"/>
    <mergeCell ref="H28:I28"/>
    <mergeCell ref="I15:I21"/>
    <mergeCell ref="H30:I30"/>
    <mergeCell ref="B9:I9"/>
    <mergeCell ref="B23:I23"/>
    <mergeCell ref="F40:I40"/>
    <mergeCell ref="C10:D10"/>
    <mergeCell ref="C11:D11"/>
    <mergeCell ref="H10:I10"/>
    <mergeCell ref="H11:I11"/>
    <mergeCell ref="A30:G30"/>
    <mergeCell ref="H8:I8"/>
    <mergeCell ref="A1:H1"/>
    <mergeCell ref="A2:H2"/>
    <mergeCell ref="A3:H3"/>
    <mergeCell ref="A4:H4"/>
    <mergeCell ref="C8:D8"/>
    <mergeCell ref="A6:H6"/>
    <mergeCell ref="A7:H7"/>
    <mergeCell ref="I1:I7"/>
    <mergeCell ref="A5:H5"/>
    <mergeCell ref="F42:I42"/>
    <mergeCell ref="A16:H16"/>
    <mergeCell ref="A17:H17"/>
    <mergeCell ref="A18:H18"/>
    <mergeCell ref="A19:H19"/>
    <mergeCell ref="A20:H20"/>
    <mergeCell ref="A21:H21"/>
    <mergeCell ref="C22:D22"/>
    <mergeCell ref="H22:I22"/>
    <mergeCell ref="H27:I27"/>
    <mergeCell ref="H13:I13"/>
    <mergeCell ref="C12:D12"/>
    <mergeCell ref="H12:I12"/>
    <mergeCell ref="C26:D26"/>
    <mergeCell ref="H26:I26"/>
    <mergeCell ref="A13:G13"/>
    <mergeCell ref="C24:D24"/>
    <mergeCell ref="H24:I24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0">
      <selection activeCell="L29" sqref="L29"/>
    </sheetView>
  </sheetViews>
  <sheetFormatPr defaultColWidth="9.140625" defaultRowHeight="12.75"/>
  <cols>
    <col min="1" max="1" width="4.57421875" style="0" customWidth="1"/>
    <col min="2" max="2" width="32.7109375" style="0" customWidth="1"/>
    <col min="3" max="3" width="11.421875" style="0" customWidth="1"/>
    <col min="11" max="11" width="12.57421875" style="0" customWidth="1"/>
  </cols>
  <sheetData>
    <row r="1" spans="1:11" ht="18">
      <c r="A1" s="35"/>
      <c r="B1" s="35"/>
      <c r="C1" s="35"/>
      <c r="D1" s="36" t="s">
        <v>50</v>
      </c>
      <c r="E1" s="36"/>
      <c r="F1" s="36"/>
      <c r="G1" s="36"/>
      <c r="H1" s="36"/>
      <c r="I1" s="36"/>
      <c r="J1" s="36"/>
      <c r="K1" s="36"/>
    </row>
    <row r="2" spans="1:11" ht="12.75">
      <c r="A2" s="183" t="s">
        <v>51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>
      <c r="A3" s="183" t="s">
        <v>52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2.75">
      <c r="A4" s="183" t="s">
        <v>53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ht="13.5" thickBot="1"/>
    <row r="6" spans="1:11" ht="13.5" thickBot="1">
      <c r="A6" s="185" t="s">
        <v>54</v>
      </c>
      <c r="B6" s="187" t="s">
        <v>55</v>
      </c>
      <c r="C6" s="185" t="s">
        <v>56</v>
      </c>
      <c r="D6" s="189" t="s">
        <v>70</v>
      </c>
      <c r="E6" s="190"/>
      <c r="F6" s="189" t="s">
        <v>72</v>
      </c>
      <c r="G6" s="190"/>
      <c r="H6" s="189" t="s">
        <v>71</v>
      </c>
      <c r="I6" s="190"/>
      <c r="J6" s="189" t="s">
        <v>57</v>
      </c>
      <c r="K6" s="190"/>
    </row>
    <row r="7" spans="1:11" ht="13.5" thickBot="1">
      <c r="A7" s="186"/>
      <c r="B7" s="188"/>
      <c r="C7" s="186"/>
      <c r="D7" s="37" t="s">
        <v>58</v>
      </c>
      <c r="E7" s="38" t="s">
        <v>59</v>
      </c>
      <c r="F7" s="39" t="s">
        <v>58</v>
      </c>
      <c r="G7" s="38" t="s">
        <v>59</v>
      </c>
      <c r="H7" s="38" t="s">
        <v>58</v>
      </c>
      <c r="I7" s="39" t="s">
        <v>59</v>
      </c>
      <c r="J7" s="38" t="s">
        <v>58</v>
      </c>
      <c r="K7" s="40" t="s">
        <v>59</v>
      </c>
    </row>
    <row r="8" spans="1:11" ht="13.5" thickBot="1">
      <c r="A8" s="191" t="s">
        <v>64</v>
      </c>
      <c r="B8" s="192"/>
      <c r="C8" s="192"/>
      <c r="D8" s="192"/>
      <c r="E8" s="192"/>
      <c r="F8" s="192"/>
      <c r="G8" s="192"/>
      <c r="H8" s="192"/>
      <c r="I8" s="192"/>
      <c r="J8" s="41">
        <v>100</v>
      </c>
      <c r="K8" s="42">
        <f>C18</f>
        <v>148776.83027515</v>
      </c>
    </row>
    <row r="9" spans="1:11" ht="63.75">
      <c r="A9" s="79" t="s">
        <v>24</v>
      </c>
      <c r="B9" s="78" t="str">
        <f>ORCAMENTO!C10</f>
        <v>ESCAVACAO E TRANSPORTE DE MATERIAL DE  1A CAT DMT 50M COM TRATOR SOBRE  ESTEIRAS 347 HP COM LAMINA E ESCARIFICADOR</v>
      </c>
      <c r="C9" s="113">
        <f>ORCAMENTO!H10</f>
        <v>23532.623225650004</v>
      </c>
      <c r="D9" s="84">
        <v>100</v>
      </c>
      <c r="E9" s="85">
        <f>C9</f>
        <v>23532.623225650004</v>
      </c>
      <c r="F9" s="86"/>
      <c r="G9" s="85"/>
      <c r="H9" s="44"/>
      <c r="I9" s="43"/>
      <c r="J9" s="116">
        <f>C9/K8*100</f>
        <v>15.817397898670402</v>
      </c>
      <c r="K9" s="117">
        <f>SUMIF($D$7:$I$7,"valor",D9:I9)</f>
        <v>23532.623225650004</v>
      </c>
    </row>
    <row r="10" spans="1:18" ht="76.5">
      <c r="A10" s="80" t="s">
        <v>25</v>
      </c>
      <c r="B10" s="81" t="str">
        <f>ORCAMENTO!C11</f>
        <v>EXECUÇÃO E COMPACTAÇÃO DE ATERRO COM SOLO PREDOMINANTEMENTE ARGILOSO - EXCLUSIVE SOLO, ESCAVAÇÃO, CARGA E TRANSPORTE. </v>
      </c>
      <c r="C10" s="114">
        <f>ORCAMENTO!H11</f>
        <v>102917.36302847999</v>
      </c>
      <c r="D10" s="87">
        <v>50</v>
      </c>
      <c r="E10" s="88">
        <f>C10*0.5</f>
        <v>51458.681514239994</v>
      </c>
      <c r="F10" s="89">
        <v>50</v>
      </c>
      <c r="G10" s="90">
        <f>C10-E10</f>
        <v>51458.681514239994</v>
      </c>
      <c r="H10" s="49"/>
      <c r="I10" s="50"/>
      <c r="J10" s="118">
        <f>C10/K8*100</f>
        <v>69.17566588704918</v>
      </c>
      <c r="K10" s="119">
        <f>SUMIF($D$7:$I$7,"valor",D10:I10)</f>
        <v>102917.36302847999</v>
      </c>
      <c r="R10" s="94"/>
    </row>
    <row r="11" spans="1:11" ht="77.25" thickBot="1">
      <c r="A11" s="82" t="s">
        <v>26</v>
      </c>
      <c r="B11" s="83" t="str">
        <f>ORCAMENTO!C12</f>
        <v>ESCAVACAO, CARGA E TRANSPORTE DE  MATERIAL DE 1A CATEGORIA COM TRATOR SOBRE ESTEIRAS 347 HP E CACAMBA 6M3,  DMT 50 A 200M (VOLUME DE BOTA FORA)</v>
      </c>
      <c r="C11" s="115">
        <f>ORCAMENTO!H12</f>
        <v>9638.211166430003</v>
      </c>
      <c r="D11" s="84">
        <v>100</v>
      </c>
      <c r="E11" s="85">
        <f>C11</f>
        <v>9638.211166430003</v>
      </c>
      <c r="F11" s="91">
        <v>100</v>
      </c>
      <c r="G11" s="92">
        <f>C11</f>
        <v>9638.211166430003</v>
      </c>
      <c r="H11" s="52"/>
      <c r="I11" s="53"/>
      <c r="J11" s="120">
        <f>C11/K8*100</f>
        <v>6.478301190181937</v>
      </c>
      <c r="K11" s="121">
        <f>SUMIF($D$7:$I$7,"valor",D11:I11)</f>
        <v>19276.422332860006</v>
      </c>
    </row>
    <row r="12" spans="1:11" ht="13.5" thickBot="1">
      <c r="A12" s="193" t="s">
        <v>63</v>
      </c>
      <c r="B12" s="187"/>
      <c r="C12" s="187"/>
      <c r="D12" s="187"/>
      <c r="E12" s="187"/>
      <c r="F12" s="187"/>
      <c r="G12" s="187"/>
      <c r="H12" s="187"/>
      <c r="I12" s="187"/>
      <c r="J12" s="54"/>
      <c r="K12" s="55"/>
    </row>
    <row r="13" spans="1:11" ht="63.75">
      <c r="A13" s="98" t="s">
        <v>66</v>
      </c>
      <c r="B13" s="101" t="str">
        <f>ORCAMENTO!C24</f>
        <v>ESCAVACAO E TRANSPORTE DE MATERIAL DE  1A CAT DMT 50M COM TRATOR SOBRE  ESTEIRAS 347 HP COM LAMINA E ESCARIFICADOR</v>
      </c>
      <c r="C13" s="45">
        <f>ORCAMENTO!H24</f>
        <v>2276.55458338</v>
      </c>
      <c r="D13" s="122"/>
      <c r="E13" s="105"/>
      <c r="F13" s="104">
        <v>100</v>
      </c>
      <c r="G13" s="105">
        <f>C13</f>
        <v>2276.55458338</v>
      </c>
      <c r="H13" s="106"/>
      <c r="I13" s="107"/>
      <c r="J13" s="93">
        <f>C13/K8*100</f>
        <v>1.5301808616097734</v>
      </c>
      <c r="K13" s="55">
        <f>C13</f>
        <v>2276.55458338</v>
      </c>
    </row>
    <row r="14" spans="1:11" ht="76.5">
      <c r="A14" s="99" t="s">
        <v>67</v>
      </c>
      <c r="B14" s="102" t="str">
        <f>ORCAMENTO!C25</f>
        <v>EXECUÇÃO E COMPACTAÇÃO DE ATERRO COM SOLO PREDOMINANTEMENTE ARGILOSO - EXCLUSIVE SOLO, ESCAVAÇÃO, CARGA E TRANSPORTE. </v>
      </c>
      <c r="C14" s="55">
        <f>ORCAMENTO!H25</f>
        <v>8907.468389819998</v>
      </c>
      <c r="D14" s="123"/>
      <c r="E14" s="96"/>
      <c r="F14" s="95">
        <v>100</v>
      </c>
      <c r="G14" s="96">
        <f>C14</f>
        <v>8907.468389819998</v>
      </c>
      <c r="H14" s="97"/>
      <c r="I14" s="108"/>
      <c r="J14" s="93">
        <f>C14/K8*100</f>
        <v>5.987134134627279</v>
      </c>
      <c r="K14" s="55">
        <f>C14</f>
        <v>8907.468389819998</v>
      </c>
    </row>
    <row r="15" spans="1:11" ht="77.25" thickBot="1">
      <c r="A15" s="100" t="s">
        <v>68</v>
      </c>
      <c r="B15" s="103" t="str">
        <f>ORCAMENTO!C26</f>
        <v>ESCAVACAO, CARGA E TRANSPORTE DE  MATERIAL DE 1A CATEGORIA COM TRATOR SOBRE ESTEIRAS 347 HP E CACAMBA 6M3,  DMT 50 A 200M (VOLUME DE BOTA FORA)</v>
      </c>
      <c r="C15" s="125">
        <f>ORCAMENTO!H26</f>
        <v>1504.6098813900005</v>
      </c>
      <c r="D15" s="124">
        <v>100</v>
      </c>
      <c r="E15" s="110">
        <f>C15</f>
        <v>1504.6098813900005</v>
      </c>
      <c r="F15" s="109"/>
      <c r="G15" s="110"/>
      <c r="H15" s="111"/>
      <c r="I15" s="112"/>
      <c r="J15" s="93">
        <f>C15/K8*100</f>
        <v>1.0113200278614307</v>
      </c>
      <c r="K15" s="55">
        <f>C15</f>
        <v>1504.6098813900005</v>
      </c>
    </row>
    <row r="16" spans="1:11" ht="12.75">
      <c r="A16" s="46"/>
      <c r="B16" s="47"/>
      <c r="C16" s="48"/>
      <c r="D16" s="56"/>
      <c r="E16" s="50"/>
      <c r="F16" s="49"/>
      <c r="G16" s="50"/>
      <c r="H16" s="49"/>
      <c r="I16" s="50"/>
      <c r="J16" s="51"/>
      <c r="K16" s="57"/>
    </row>
    <row r="17" spans="1:11" ht="13.5" thickBot="1">
      <c r="A17" s="58"/>
      <c r="B17" s="59"/>
      <c r="C17" s="60"/>
      <c r="D17" s="61"/>
      <c r="E17" s="62"/>
      <c r="F17" s="63"/>
      <c r="G17" s="53"/>
      <c r="H17" s="63"/>
      <c r="I17" s="62"/>
      <c r="J17" s="54"/>
      <c r="K17" s="55"/>
    </row>
    <row r="18" spans="1:11" ht="13.5" thickBot="1">
      <c r="A18" s="64"/>
      <c r="B18" s="65" t="s">
        <v>69</v>
      </c>
      <c r="C18" s="66">
        <f>SUM(C9:C17)</f>
        <v>148776.83027515</v>
      </c>
      <c r="D18" s="67">
        <f>E18/$C$18</f>
        <v>0.5789485206023836</v>
      </c>
      <c r="E18" s="68">
        <f>SUM(E9:E17)</f>
        <v>86134.12578771</v>
      </c>
      <c r="F18" s="69">
        <f>G18/$C$18</f>
        <v>0.4858344912994358</v>
      </c>
      <c r="G18" s="70">
        <f>SUM(G9:G17)</f>
        <v>72280.91565386999</v>
      </c>
      <c r="H18" s="71"/>
      <c r="I18" s="72"/>
      <c r="J18" s="67">
        <v>1</v>
      </c>
      <c r="K18" s="73">
        <f>K8</f>
        <v>148776.83027515</v>
      </c>
    </row>
    <row r="19" spans="4:11" ht="12.75">
      <c r="D19" s="31"/>
      <c r="E19" s="31"/>
      <c r="F19" s="31"/>
      <c r="G19" s="31"/>
      <c r="H19" s="31"/>
      <c r="I19" s="31"/>
      <c r="J19" s="31"/>
      <c r="K19" s="31"/>
    </row>
    <row r="22" spans="1:9" ht="12.75">
      <c r="A22" s="2" t="s">
        <v>60</v>
      </c>
      <c r="B22" s="74"/>
      <c r="C22" s="2"/>
      <c r="D22" s="2"/>
      <c r="E22" s="2"/>
      <c r="F22" s="2"/>
      <c r="G22" s="2"/>
      <c r="H22" s="2"/>
      <c r="I22" s="2"/>
    </row>
    <row r="23" spans="1:9" ht="12.75">
      <c r="A23" s="2"/>
      <c r="B23" s="75"/>
      <c r="C23" s="2"/>
      <c r="D23" s="2"/>
      <c r="E23" s="2"/>
      <c r="F23" s="2"/>
      <c r="G23" s="2"/>
      <c r="H23" s="2"/>
      <c r="I23" s="2"/>
    </row>
    <row r="24" spans="1:9" ht="12.75">
      <c r="A24" s="2"/>
      <c r="B24" s="75"/>
      <c r="C24" s="2"/>
      <c r="D24" s="2"/>
      <c r="E24" s="2"/>
      <c r="F24" s="2"/>
      <c r="G24" s="2"/>
      <c r="H24" s="2"/>
      <c r="I24" s="2"/>
    </row>
    <row r="25" spans="1:9" ht="12.75">
      <c r="A25" s="2"/>
      <c r="B25" s="76"/>
      <c r="C25" s="127"/>
      <c r="D25" s="127"/>
      <c r="E25" s="127"/>
      <c r="F25" s="182"/>
      <c r="G25" s="182"/>
      <c r="H25" s="182"/>
      <c r="I25" s="182"/>
    </row>
    <row r="26" spans="1:9" ht="12.75">
      <c r="A26" s="2"/>
      <c r="B26" s="77" t="s">
        <v>38</v>
      </c>
      <c r="C26" s="127"/>
      <c r="D26" s="127"/>
      <c r="E26" s="127"/>
      <c r="F26" s="194" t="s">
        <v>61</v>
      </c>
      <c r="G26" s="194"/>
      <c r="H26" s="194"/>
      <c r="I26" s="194"/>
    </row>
    <row r="27" spans="1:9" ht="12.75">
      <c r="A27" s="2"/>
      <c r="B27" s="75" t="s">
        <v>39</v>
      </c>
      <c r="C27" s="75"/>
      <c r="D27" s="75"/>
      <c r="E27" s="75"/>
      <c r="F27" s="195" t="s">
        <v>62</v>
      </c>
      <c r="G27" s="195"/>
      <c r="H27" s="195"/>
      <c r="I27" s="195"/>
    </row>
    <row r="28" spans="1:9" ht="12.75">
      <c r="A28" s="2"/>
      <c r="B28" s="75"/>
      <c r="C28" s="2"/>
      <c r="D28" s="2"/>
      <c r="E28" s="2"/>
      <c r="F28" s="2"/>
      <c r="G28" s="2"/>
      <c r="H28" s="2"/>
      <c r="I28" s="2"/>
    </row>
    <row r="31" spans="3:6" ht="12.75">
      <c r="C31" s="128"/>
      <c r="D31" s="128"/>
      <c r="E31" s="128"/>
      <c r="F31" s="128"/>
    </row>
    <row r="32" spans="3:6" ht="12.75">
      <c r="C32" s="129"/>
      <c r="D32" s="129"/>
      <c r="E32" s="129"/>
      <c r="F32" s="129"/>
    </row>
  </sheetData>
  <sheetProtection/>
  <mergeCells count="15">
    <mergeCell ref="J6:K6"/>
    <mergeCell ref="A8:I8"/>
    <mergeCell ref="A12:I12"/>
    <mergeCell ref="F26:I26"/>
    <mergeCell ref="F27:I27"/>
    <mergeCell ref="F25:I25"/>
    <mergeCell ref="A2:K2"/>
    <mergeCell ref="A3:K3"/>
    <mergeCell ref="A4:K4"/>
    <mergeCell ref="A6:A7"/>
    <mergeCell ref="B6:B7"/>
    <mergeCell ref="C6:C7"/>
    <mergeCell ref="D6:E6"/>
    <mergeCell ref="F6:G6"/>
    <mergeCell ref="H6:I6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PMEI-RS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PMEI</dc:creator>
  <cp:keywords/>
  <dc:description/>
  <cp:lastModifiedBy>TecleEnter</cp:lastModifiedBy>
  <cp:lastPrinted>2020-06-15T15:14:39Z</cp:lastPrinted>
  <dcterms:created xsi:type="dcterms:W3CDTF">2020-05-18T11:04:04Z</dcterms:created>
  <dcterms:modified xsi:type="dcterms:W3CDTF">2020-06-15T15:14:53Z</dcterms:modified>
  <cp:category/>
  <cp:version/>
  <cp:contentType/>
  <cp:contentStatus/>
</cp:coreProperties>
</file>