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090" activeTab="0"/>
  </bookViews>
  <sheets>
    <sheet name="Orçamento" sheetId="1" r:id="rId1"/>
    <sheet name="Cronograma" sheetId="2" state="hidden" r:id="rId2"/>
    <sheet name="Plan3" sheetId="3" state="hidden" r:id="rId3"/>
  </sheets>
  <definedNames>
    <definedName name="_xlnm.Print_Area" localSheetId="1">'Cronograma'!$A$1:$O$29</definedName>
    <definedName name="_xlnm.Print_Area" localSheetId="0">'Orçamento'!$A$1:$G$63</definedName>
    <definedName name="_xlnm.Print_Titles" localSheetId="1">'Cronograma'!$A:$C,'Cronograma'!$1:$5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<sst xmlns="http://schemas.openxmlformats.org/spreadsheetml/2006/main" count="171" uniqueCount="117">
  <si>
    <t>Item</t>
  </si>
  <si>
    <t>Discrição dos Serviços</t>
  </si>
  <si>
    <t>Unid.</t>
  </si>
  <si>
    <t>Qantidade</t>
  </si>
  <si>
    <t>(A)</t>
  </si>
  <si>
    <t>Material</t>
  </si>
  <si>
    <t>(B)</t>
  </si>
  <si>
    <t>(C)</t>
  </si>
  <si>
    <t>Mão-de-obra</t>
  </si>
  <si>
    <t>Valor em R$</t>
  </si>
  <si>
    <t>Valor Global</t>
  </si>
  <si>
    <t>1.0</t>
  </si>
  <si>
    <t>1.1</t>
  </si>
  <si>
    <t>2.0</t>
  </si>
  <si>
    <t>2.1</t>
  </si>
  <si>
    <t>2.2</t>
  </si>
  <si>
    <t>2.3</t>
  </si>
  <si>
    <t>2.4</t>
  </si>
  <si>
    <t>3.0</t>
  </si>
  <si>
    <t>3.1</t>
  </si>
  <si>
    <t>4.0</t>
  </si>
  <si>
    <t>4.1</t>
  </si>
  <si>
    <t>m²</t>
  </si>
  <si>
    <t>m</t>
  </si>
  <si>
    <t>TOTAL =</t>
  </si>
  <si>
    <t>Total material (R$)</t>
  </si>
  <si>
    <t>Total Mão-de-obra (R$)</t>
  </si>
  <si>
    <t>%</t>
  </si>
  <si>
    <t>Valor</t>
  </si>
  <si>
    <t>Acumulado</t>
  </si>
  <si>
    <t>CRONOGRAMA FÍSICO FINANCEIRO</t>
  </si>
  <si>
    <t>PLANILHA ORÇAMENTÁRIA</t>
  </si>
  <si>
    <t>4.2</t>
  </si>
  <si>
    <t>4.3</t>
  </si>
  <si>
    <t>BRASIL ANTONIO SARTORI</t>
  </si>
  <si>
    <t>Prefeito Municipal</t>
  </si>
  <si>
    <t>LUÍS CARLOS FRANTZ</t>
  </si>
  <si>
    <t>Eng. Civil - CREA RS 117.772</t>
  </si>
  <si>
    <t>*</t>
  </si>
  <si>
    <t>4.4</t>
  </si>
  <si>
    <t>3.2</t>
  </si>
  <si>
    <t>Meta / Discrição dos Serviços</t>
  </si>
  <si>
    <t>META 1</t>
  </si>
  <si>
    <t xml:space="preserve"> </t>
  </si>
  <si>
    <t>Central de alarme</t>
  </si>
  <si>
    <t>Acionadores endereçaveis</t>
  </si>
  <si>
    <t>Sirenes audiovisuais</t>
  </si>
  <si>
    <t>Eletroduto anti-chama vermelho</t>
  </si>
  <si>
    <t>Cabo Blindado</t>
  </si>
  <si>
    <t>Fio 2,5 mm2</t>
  </si>
  <si>
    <t>Tomada para central de alarme</t>
  </si>
  <si>
    <t>Abraçadeiras 1/2"</t>
  </si>
  <si>
    <t>Curvas 1/2"</t>
  </si>
  <si>
    <t>Luvas 1/2"</t>
  </si>
  <si>
    <t>Adaptadores</t>
  </si>
  <si>
    <t>Bucha de Nylon nº 8</t>
  </si>
  <si>
    <t>Parafusos nº 8</t>
  </si>
  <si>
    <t>Proponente: Prefeitura Municipal de Entre-Ijuís / RS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</si>
  <si>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</si>
  <si>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</si>
  <si>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</si>
  <si>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</si>
  <si>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</si>
  <si>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</si>
  <si>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</si>
  <si>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</si>
  <si>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</si>
  <si>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</si>
  <si>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</si>
  <si>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</si>
  <si>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</si>
  <si>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</si>
  <si>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2.5</t>
  </si>
  <si>
    <t>2.6</t>
  </si>
  <si>
    <t>2.7</t>
  </si>
  <si>
    <t>2.8</t>
  </si>
  <si>
    <t>2.9</t>
  </si>
  <si>
    <t>2.10</t>
  </si>
  <si>
    <t xml:space="preserve"> Fio  2,5 mm2</t>
  </si>
  <si>
    <t>Placas para os extintores</t>
  </si>
  <si>
    <t>2.11</t>
  </si>
  <si>
    <t>2.12</t>
  </si>
  <si>
    <t>2.13</t>
  </si>
  <si>
    <t>Luminária de emergência 30 leds - fornc. e inst.</t>
  </si>
  <si>
    <t>Tubo corrugado 1/2"</t>
  </si>
  <si>
    <t>Eletroduto 1/2" para proteção da rede</t>
  </si>
  <si>
    <t>Placas Fotoluminescentes</t>
  </si>
  <si>
    <t>Corrimão H = 0,92 m</t>
  </si>
  <si>
    <t>Guarda corpo H = 1,05m</t>
  </si>
  <si>
    <t>Pintura do corrimão c/ tinta esmalte duas demãos</t>
  </si>
  <si>
    <t>Pintura do guarda corpo c/ tinta esmalte duas demãos</t>
  </si>
  <si>
    <t>Caixa de passagem 2 X4"</t>
  </si>
  <si>
    <t>Tampas cega 2 X4 "</t>
  </si>
  <si>
    <t>Tudo instalado conforme projeto de PPCI aprovado no Corpo de Bombeiros</t>
  </si>
  <si>
    <t>3* - INSTALAÇÃO DA SINALIZAÇÃO COM PLACAS FOTOLUMINESCENTES</t>
  </si>
  <si>
    <t>2* - INSTALAÇÃO DO SISTEMA  DE ILUMINAÇÃO DE EMERGÊNCIA</t>
  </si>
  <si>
    <t>1* - INSTALAÇÃO DE SISTEMA DE ALARME DE INCENDIO</t>
  </si>
  <si>
    <t>**</t>
  </si>
  <si>
    <t>(D)= (B+C)**</t>
  </si>
  <si>
    <t>Os valores cotados são referentes a cotações de mercado.</t>
  </si>
  <si>
    <t>Tomada completa para as luminárias</t>
  </si>
  <si>
    <t>Adaptadores/audiovisual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</si>
  <si>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</si>
  <si>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Extintores de incêndio tipo ABC 8Kg  (2A:20B:C)</t>
  </si>
  <si>
    <t>Inst. sistema de alarme de incêndio</t>
  </si>
  <si>
    <t>Inst. Sistema de ilum. Emergência</t>
  </si>
  <si>
    <t>Inst. Sinaliz de placas fotoluminescentes</t>
  </si>
  <si>
    <t>Inst. Do corrimão e do guarda-corpo</t>
  </si>
  <si>
    <t xml:space="preserve">Objeto: Execução do PPCI da Escola Municipal de Ensino Fundamental Maira Antonia Uggeri Pizetta </t>
  </si>
  <si>
    <t>Endereço: Localidade de Serra de Baixo, interior de Entre-Ijuís / RS</t>
  </si>
  <si>
    <t>Disjuntor 10A p/ circuito da iluminação emergência</t>
  </si>
  <si>
    <t>TOTAL GERAL DAS QUATRO ITENS (1 + 2 + 3 + 4) =</t>
  </si>
  <si>
    <t>Tubos de silicone 280g</t>
  </si>
  <si>
    <t>Entre-Ijuís, Fevereiro de 2020</t>
  </si>
  <si>
    <t>Adotar BDI SEM DESONERAÇÃO de 23,97%</t>
  </si>
  <si>
    <t>4* - INSTALAÇÃO DO CORRIMÃO E DO GUARDA CORPO</t>
  </si>
  <si>
    <t>Entre-Ijuís, FEVEREIRO de 2020</t>
  </si>
</sst>
</file>

<file path=xl/styles.xml><?xml version="1.0" encoding="utf-8"?>
<styleSheet xmlns="http://schemas.openxmlformats.org/spreadsheetml/2006/main">
  <numFmts count="2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00"/>
    <numFmt numFmtId="173" formatCode="0.0"/>
    <numFmt numFmtId="174" formatCode="0.0%"/>
    <numFmt numFmtId="175" formatCode="#,##0.0"/>
    <numFmt numFmtId="176" formatCode="0&quot;ª Parcela&quot;"/>
    <numFmt numFmtId="177" formatCode="0.000"/>
    <numFmt numFmtId="178" formatCode="0.0000"/>
    <numFmt numFmtId="179" formatCode="_(* #,##0.00_);_(* \(#,##0.00\);_(* \-??_);_(@_)"/>
    <numFmt numFmtId="180" formatCode="0.0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48"/>
      <name val="Arial"/>
      <family val="0"/>
    </font>
    <font>
      <sz val="8"/>
      <name val="Calibri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4" fontId="0" fillId="33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4" fontId="0" fillId="33" borderId="40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4" fontId="0" fillId="33" borderId="43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0" fillId="0" borderId="45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37" xfId="0" applyNumberFormat="1" applyFont="1" applyBorder="1" applyAlignment="1">
      <alignment/>
    </xf>
    <xf numFmtId="0" fontId="0" fillId="0" borderId="46" xfId="0" applyFont="1" applyBorder="1" applyAlignment="1">
      <alignment wrapText="1"/>
    </xf>
    <xf numFmtId="4" fontId="0" fillId="0" borderId="47" xfId="0" applyNumberFormat="1" applyFont="1" applyFill="1" applyBorder="1" applyAlignment="1">
      <alignment horizontal="center" vertical="center"/>
    </xf>
    <xf numFmtId="4" fontId="4" fillId="33" borderId="4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0" fillId="34" borderId="4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9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35" borderId="32" xfId="0" applyFont="1" applyFill="1" applyBorder="1" applyAlignment="1">
      <alignment vertical="center"/>
    </xf>
    <xf numFmtId="0" fontId="4" fillId="35" borderId="48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vertical="center"/>
    </xf>
    <xf numFmtId="0" fontId="4" fillId="35" borderId="63" xfId="0" applyFont="1" applyFill="1" applyBorder="1" applyAlignment="1">
      <alignment/>
    </xf>
    <xf numFmtId="0" fontId="4" fillId="35" borderId="64" xfId="0" applyFont="1" applyFill="1" applyBorder="1" applyAlignment="1">
      <alignment/>
    </xf>
    <xf numFmtId="0" fontId="4" fillId="35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4" fontId="4" fillId="0" borderId="67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4" fontId="0" fillId="0" borderId="57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0" fontId="4" fillId="35" borderId="48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vertical="center" wrapText="1"/>
    </xf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4" fillId="35" borderId="64" xfId="0" applyFont="1" applyFill="1" applyBorder="1" applyAlignment="1">
      <alignment vertical="center"/>
    </xf>
    <xf numFmtId="0" fontId="4" fillId="35" borderId="65" xfId="0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4" fontId="0" fillId="0" borderId="46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55" xfId="0" applyFont="1" applyFill="1" applyBorder="1" applyAlignment="1">
      <alignment wrapText="1"/>
    </xf>
    <xf numFmtId="0" fontId="0" fillId="34" borderId="55" xfId="0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34" borderId="57" xfId="0" applyFont="1" applyFill="1" applyBorder="1" applyAlignment="1">
      <alignment horizontal="center" vertical="center"/>
    </xf>
    <xf numFmtId="4" fontId="0" fillId="0" borderId="57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 applyProtection="1">
      <alignment/>
      <protection/>
    </xf>
    <xf numFmtId="0" fontId="0" fillId="0" borderId="45" xfId="0" applyFont="1" applyBorder="1" applyAlignment="1">
      <alignment horizontal="center" vertical="center"/>
    </xf>
    <xf numFmtId="0" fontId="0" fillId="0" borderId="71" xfId="0" applyFont="1" applyBorder="1" applyAlignment="1">
      <alignment wrapText="1"/>
    </xf>
    <xf numFmtId="2" fontId="0" fillId="0" borderId="46" xfId="0" applyNumberFormat="1" applyFont="1" applyFill="1" applyBorder="1" applyAlignment="1">
      <alignment horizontal="center" vertical="center"/>
    </xf>
    <xf numFmtId="4" fontId="0" fillId="0" borderId="57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0" fontId="0" fillId="0" borderId="66" xfId="0" applyFont="1" applyFill="1" applyBorder="1" applyAlignment="1">
      <alignment horizontal="center" vertical="center"/>
    </xf>
    <xf numFmtId="0" fontId="0" fillId="0" borderId="63" xfId="0" applyFont="1" applyBorder="1" applyAlignment="1">
      <alignment wrapText="1"/>
    </xf>
    <xf numFmtId="4" fontId="4" fillId="0" borderId="72" xfId="0" applyNumberFormat="1" applyFont="1" applyFill="1" applyBorder="1" applyAlignment="1">
      <alignment vertical="center"/>
    </xf>
    <xf numFmtId="4" fontId="4" fillId="36" borderId="48" xfId="0" applyNumberFormat="1" applyFont="1" applyFill="1" applyBorder="1" applyAlignment="1">
      <alignment horizontal="center" vertical="center"/>
    </xf>
    <xf numFmtId="4" fontId="0" fillId="0" borderId="39" xfId="0" applyNumberFormat="1" applyFont="1" applyBorder="1" applyAlignment="1">
      <alignment/>
    </xf>
    <xf numFmtId="4" fontId="4" fillId="33" borderId="26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wrapText="1"/>
    </xf>
    <xf numFmtId="0" fontId="0" fillId="0" borderId="4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wrapText="1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35" borderId="32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horizontal="left" vertical="center"/>
    </xf>
    <xf numFmtId="0" fontId="4" fillId="35" borderId="38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4" fillId="35" borderId="65" xfId="0" applyFont="1" applyFill="1" applyBorder="1" applyAlignment="1">
      <alignment horizontal="left"/>
    </xf>
    <xf numFmtId="0" fontId="4" fillId="35" borderId="32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7" fillId="0" borderId="6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35" borderId="38" xfId="0" applyFont="1" applyFill="1" applyBorder="1" applyAlignment="1">
      <alignment horizontal="left" vertical="center"/>
    </xf>
    <xf numFmtId="0" fontId="4" fillId="35" borderId="63" xfId="0" applyFont="1" applyFill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/>
    </xf>
    <xf numFmtId="176" fontId="9" fillId="0" borderId="8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84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showZeros="0" tabSelected="1" view="pageBreakPreview" zoomScale="115" zoomScaleNormal="115" zoomScaleSheetLayoutView="115" zoomScalePageLayoutView="0" workbookViewId="0" topLeftCell="A1">
      <selection activeCell="P21" sqref="P21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6.8515625" style="0" customWidth="1"/>
    <col min="4" max="4" width="9.57421875" style="0" customWidth="1"/>
    <col min="5" max="5" width="11.421875" style="0" customWidth="1"/>
    <col min="6" max="6" width="12.00390625" style="0" customWidth="1"/>
    <col min="7" max="7" width="13.7109375" style="0" customWidth="1"/>
    <col min="8" max="8" width="0" style="0" hidden="1" customWidth="1"/>
    <col min="9" max="9" width="10.57421875" style="0" hidden="1" customWidth="1"/>
    <col min="10" max="11" width="11.57421875" style="0" hidden="1" customWidth="1"/>
    <col min="12" max="12" width="11.421875" style="0" hidden="1" customWidth="1"/>
    <col min="13" max="13" width="0" style="0" hidden="1" customWidth="1"/>
  </cols>
  <sheetData>
    <row r="1" spans="1:12" ht="12.75">
      <c r="A1" s="234" t="s">
        <v>108</v>
      </c>
      <c r="B1" s="235"/>
      <c r="C1" s="235"/>
      <c r="D1" s="235"/>
      <c r="E1" s="235"/>
      <c r="F1" s="235"/>
      <c r="G1" s="236"/>
      <c r="H1" s="9"/>
      <c r="I1" s="9"/>
      <c r="J1" s="9"/>
      <c r="K1" s="9"/>
      <c r="L1" s="9"/>
    </row>
    <row r="2" spans="1:12" ht="12.75">
      <c r="A2" s="237" t="s">
        <v>109</v>
      </c>
      <c r="B2" s="238"/>
      <c r="C2" s="238"/>
      <c r="D2" s="238"/>
      <c r="E2" s="238"/>
      <c r="F2" s="238"/>
      <c r="G2" s="239"/>
      <c r="H2" s="9"/>
      <c r="I2" s="9"/>
      <c r="J2" s="10"/>
      <c r="K2" s="10"/>
      <c r="L2" s="9"/>
    </row>
    <row r="3" spans="1:12" ht="13.5" thickBot="1">
      <c r="A3" s="240" t="s">
        <v>57</v>
      </c>
      <c r="B3" s="241"/>
      <c r="C3" s="241"/>
      <c r="D3" s="241"/>
      <c r="E3" s="241"/>
      <c r="F3" s="241"/>
      <c r="G3" s="242"/>
      <c r="H3" s="9"/>
      <c r="I3" s="9"/>
      <c r="J3" s="10"/>
      <c r="K3" s="10"/>
      <c r="L3" s="9"/>
    </row>
    <row r="4" spans="1:12" ht="12.75">
      <c r="A4" s="243" t="s">
        <v>31</v>
      </c>
      <c r="B4" s="244"/>
      <c r="C4" s="244"/>
      <c r="D4" s="244"/>
      <c r="E4" s="244"/>
      <c r="F4" s="244"/>
      <c r="G4" s="245"/>
      <c r="H4" s="9"/>
      <c r="I4" s="9"/>
      <c r="J4" s="9"/>
      <c r="K4" s="9"/>
      <c r="L4" s="9"/>
    </row>
    <row r="5" spans="1:12" ht="13.5" thickBot="1">
      <c r="A5" s="246"/>
      <c r="B5" s="247"/>
      <c r="C5" s="247"/>
      <c r="D5" s="247"/>
      <c r="E5" s="247"/>
      <c r="F5" s="247"/>
      <c r="G5" s="248"/>
      <c r="H5" s="9"/>
      <c r="I5" s="10"/>
      <c r="J5" s="10"/>
      <c r="K5" s="9"/>
      <c r="L5" s="9"/>
    </row>
    <row r="6" spans="1:12" s="1" customFormat="1" ht="13.5" customHeight="1">
      <c r="A6" s="227" t="s">
        <v>0</v>
      </c>
      <c r="B6" s="229" t="s">
        <v>1</v>
      </c>
      <c r="C6" s="229" t="s">
        <v>2</v>
      </c>
      <c r="D6" s="106" t="s">
        <v>3</v>
      </c>
      <c r="E6" s="106" t="s">
        <v>5</v>
      </c>
      <c r="F6" s="106" t="s">
        <v>8</v>
      </c>
      <c r="G6" s="107" t="s">
        <v>9</v>
      </c>
      <c r="H6" s="77"/>
      <c r="I6" s="78"/>
      <c r="J6" s="78"/>
      <c r="K6" s="110"/>
      <c r="L6" s="57"/>
    </row>
    <row r="7" spans="1:12" s="1" customFormat="1" ht="13.5" thickBot="1">
      <c r="A7" s="228"/>
      <c r="B7" s="230"/>
      <c r="C7" s="230"/>
      <c r="D7" s="108" t="s">
        <v>4</v>
      </c>
      <c r="E7" s="108" t="s">
        <v>6</v>
      </c>
      <c r="F7" s="108" t="s">
        <v>7</v>
      </c>
      <c r="G7" s="109" t="s">
        <v>98</v>
      </c>
      <c r="H7" s="77"/>
      <c r="I7" s="77"/>
      <c r="J7" s="77"/>
      <c r="K7" s="57"/>
      <c r="L7" s="57"/>
    </row>
    <row r="8" spans="1:12" s="1" customFormat="1" ht="13.5" thickBot="1">
      <c r="A8" s="214" t="s">
        <v>96</v>
      </c>
      <c r="B8" s="215"/>
      <c r="C8" s="215"/>
      <c r="D8" s="215"/>
      <c r="E8" s="127"/>
      <c r="F8" s="129"/>
      <c r="G8" s="128"/>
      <c r="H8" s="77"/>
      <c r="I8" s="213"/>
      <c r="J8" s="213"/>
      <c r="K8" s="57"/>
      <c r="L8" s="57"/>
    </row>
    <row r="9" spans="1:12" s="8" customFormat="1" ht="15" customHeight="1">
      <c r="A9" s="175" t="s">
        <v>12</v>
      </c>
      <c r="B9" s="176" t="s">
        <v>44</v>
      </c>
      <c r="C9" s="136" t="s">
        <v>2</v>
      </c>
      <c r="D9" s="158">
        <v>1</v>
      </c>
      <c r="E9" s="137">
        <v>14</v>
      </c>
      <c r="F9" s="137">
        <v>80</v>
      </c>
      <c r="G9" s="177">
        <f>D9*(E9+F9)</f>
        <v>94</v>
      </c>
      <c r="H9" s="82"/>
      <c r="I9" s="60"/>
      <c r="J9" s="60"/>
      <c r="K9" s="83"/>
      <c r="L9" s="83"/>
    </row>
    <row r="10" spans="1:12" s="5" customFormat="1" ht="15" customHeight="1">
      <c r="A10" s="165" t="s">
        <v>58</v>
      </c>
      <c r="B10" s="166" t="s">
        <v>45</v>
      </c>
      <c r="C10" s="81" t="s">
        <v>2</v>
      </c>
      <c r="D10" s="154">
        <v>7</v>
      </c>
      <c r="E10" s="130">
        <v>220</v>
      </c>
      <c r="F10" s="130">
        <v>28.571428</v>
      </c>
      <c r="G10" s="139">
        <f>D10*(E10+F10)</f>
        <v>1739.999996</v>
      </c>
      <c r="H10" s="9"/>
      <c r="I10" s="60"/>
      <c r="J10" s="60"/>
      <c r="K10" s="84"/>
      <c r="L10" s="84"/>
    </row>
    <row r="11" spans="1:12" s="5" customFormat="1" ht="15" customHeight="1">
      <c r="A11" s="167" t="s">
        <v>59</v>
      </c>
      <c r="B11" s="86" t="s">
        <v>46</v>
      </c>
      <c r="C11" s="81" t="s">
        <v>2</v>
      </c>
      <c r="D11" s="154">
        <v>7</v>
      </c>
      <c r="E11" s="130">
        <v>97</v>
      </c>
      <c r="F11" s="130">
        <v>28.571428</v>
      </c>
      <c r="G11" s="139">
        <f aca="true" t="shared" si="0" ref="G11:G23">D11*(E11+F11)</f>
        <v>878.999996</v>
      </c>
      <c r="H11" s="9"/>
      <c r="I11" s="60"/>
      <c r="J11" s="60"/>
      <c r="K11" s="84"/>
      <c r="L11" s="84"/>
    </row>
    <row r="12" spans="1:12" s="5" customFormat="1" ht="15" customHeight="1">
      <c r="A12" s="167" t="s">
        <v>60</v>
      </c>
      <c r="B12" s="168" t="s">
        <v>47</v>
      </c>
      <c r="C12" s="81" t="s">
        <v>23</v>
      </c>
      <c r="D12" s="154">
        <v>90</v>
      </c>
      <c r="E12" s="130">
        <v>15</v>
      </c>
      <c r="F12" s="130">
        <v>28.571428</v>
      </c>
      <c r="G12" s="139">
        <f t="shared" si="0"/>
        <v>3921.42852</v>
      </c>
      <c r="H12" s="85"/>
      <c r="I12" s="60"/>
      <c r="J12" s="60"/>
      <c r="K12" s="84"/>
      <c r="L12" s="84"/>
    </row>
    <row r="13" spans="1:12" s="5" customFormat="1" ht="15" customHeight="1">
      <c r="A13" s="167" t="s">
        <v>61</v>
      </c>
      <c r="B13" s="80" t="s">
        <v>48</v>
      </c>
      <c r="C13" s="81" t="s">
        <v>23</v>
      </c>
      <c r="D13" s="154">
        <v>90</v>
      </c>
      <c r="E13" s="130">
        <v>7.35</v>
      </c>
      <c r="F13" s="130">
        <v>28.571428</v>
      </c>
      <c r="G13" s="139">
        <f t="shared" si="0"/>
        <v>3232.92852</v>
      </c>
      <c r="H13" s="85"/>
      <c r="I13" s="60"/>
      <c r="J13" s="60"/>
      <c r="K13" s="84"/>
      <c r="L13" s="84"/>
    </row>
    <row r="14" spans="1:12" s="200" customFormat="1" ht="15" customHeight="1">
      <c r="A14" s="203" t="s">
        <v>62</v>
      </c>
      <c r="B14" s="195" t="s">
        <v>49</v>
      </c>
      <c r="C14" s="81" t="s">
        <v>23</v>
      </c>
      <c r="D14" s="152">
        <v>20</v>
      </c>
      <c r="E14" s="130">
        <v>2</v>
      </c>
      <c r="F14" s="130">
        <v>1.6</v>
      </c>
      <c r="G14" s="139">
        <f t="shared" si="0"/>
        <v>72</v>
      </c>
      <c r="I14" s="201"/>
      <c r="J14" s="201"/>
      <c r="K14" s="202"/>
      <c r="L14" s="202"/>
    </row>
    <row r="15" spans="1:12" s="8" customFormat="1" ht="15" customHeight="1">
      <c r="A15" s="95" t="s">
        <v>63</v>
      </c>
      <c r="B15" s="86" t="s">
        <v>50</v>
      </c>
      <c r="C15" s="81" t="s">
        <v>2</v>
      </c>
      <c r="D15" s="152">
        <v>1</v>
      </c>
      <c r="E15" s="130">
        <v>15.2</v>
      </c>
      <c r="F15" s="130">
        <v>4.8</v>
      </c>
      <c r="G15" s="139">
        <f t="shared" si="0"/>
        <v>20</v>
      </c>
      <c r="H15" s="82"/>
      <c r="I15" s="60"/>
      <c r="J15" s="60"/>
      <c r="K15" s="84"/>
      <c r="L15" s="84"/>
    </row>
    <row r="16" spans="1:13" s="8" customFormat="1" ht="15" customHeight="1">
      <c r="A16" s="95" t="s">
        <v>64</v>
      </c>
      <c r="B16" s="80" t="s">
        <v>91</v>
      </c>
      <c r="C16" s="81" t="s">
        <v>2</v>
      </c>
      <c r="D16" s="152">
        <v>30</v>
      </c>
      <c r="E16" s="130">
        <v>7</v>
      </c>
      <c r="F16" s="130">
        <v>3.33333</v>
      </c>
      <c r="G16" s="139">
        <f t="shared" si="0"/>
        <v>309.9999</v>
      </c>
      <c r="H16" s="82"/>
      <c r="I16" s="60"/>
      <c r="J16" s="60"/>
      <c r="K16" s="84"/>
      <c r="L16" s="84"/>
      <c r="M16" s="56"/>
    </row>
    <row r="17" spans="1:12" s="8" customFormat="1" ht="15" customHeight="1">
      <c r="A17" s="167" t="s">
        <v>65</v>
      </c>
      <c r="B17" s="195" t="s">
        <v>51</v>
      </c>
      <c r="C17" s="81" t="s">
        <v>2</v>
      </c>
      <c r="D17" s="152">
        <v>100</v>
      </c>
      <c r="E17" s="130">
        <v>1.1</v>
      </c>
      <c r="F17" s="130">
        <v>0.58</v>
      </c>
      <c r="G17" s="139">
        <f t="shared" si="0"/>
        <v>168.00000000000003</v>
      </c>
      <c r="H17" s="82"/>
      <c r="I17" s="60"/>
      <c r="J17" s="60"/>
      <c r="K17" s="84"/>
      <c r="L17" s="84"/>
    </row>
    <row r="18" spans="1:12" s="8" customFormat="1" ht="15" customHeight="1">
      <c r="A18" s="167" t="s">
        <v>66</v>
      </c>
      <c r="B18" s="197" t="s">
        <v>52</v>
      </c>
      <c r="C18" s="81" t="s">
        <v>2</v>
      </c>
      <c r="D18" s="152">
        <v>30</v>
      </c>
      <c r="E18" s="130">
        <v>4.3</v>
      </c>
      <c r="F18" s="130">
        <v>2.17</v>
      </c>
      <c r="G18" s="139">
        <f t="shared" si="0"/>
        <v>194.1</v>
      </c>
      <c r="H18" s="82"/>
      <c r="I18" s="60"/>
      <c r="J18" s="60"/>
      <c r="K18" s="84"/>
      <c r="L18" s="84"/>
    </row>
    <row r="19" spans="1:12" s="149" customFormat="1" ht="15" customHeight="1">
      <c r="A19" s="95" t="s">
        <v>67</v>
      </c>
      <c r="B19" s="86" t="s">
        <v>92</v>
      </c>
      <c r="C19" s="81" t="s">
        <v>2</v>
      </c>
      <c r="D19" s="154">
        <v>30</v>
      </c>
      <c r="E19" s="130">
        <v>3.25</v>
      </c>
      <c r="F19" s="130">
        <v>1.33333</v>
      </c>
      <c r="G19" s="139">
        <f t="shared" si="0"/>
        <v>137.4999</v>
      </c>
      <c r="H19" s="147"/>
      <c r="I19" s="147"/>
      <c r="J19" s="148"/>
      <c r="K19" s="147"/>
      <c r="L19" s="147"/>
    </row>
    <row r="20" spans="1:12" s="5" customFormat="1" ht="15" customHeight="1">
      <c r="A20" s="167" t="s">
        <v>68</v>
      </c>
      <c r="B20" s="86" t="s">
        <v>53</v>
      </c>
      <c r="C20" s="81" t="s">
        <v>2</v>
      </c>
      <c r="D20" s="152">
        <v>20</v>
      </c>
      <c r="E20" s="130">
        <v>2.1</v>
      </c>
      <c r="F20" s="130">
        <v>1.5</v>
      </c>
      <c r="G20" s="139">
        <f t="shared" si="0"/>
        <v>72</v>
      </c>
      <c r="H20" s="82"/>
      <c r="I20" s="60"/>
      <c r="J20" s="60"/>
      <c r="K20" s="84"/>
      <c r="L20" s="84"/>
    </row>
    <row r="21" spans="1:12" s="5" customFormat="1" ht="15" customHeight="1">
      <c r="A21" s="167" t="s">
        <v>69</v>
      </c>
      <c r="B21" s="80" t="s">
        <v>101</v>
      </c>
      <c r="C21" s="81" t="s">
        <v>2</v>
      </c>
      <c r="D21" s="87">
        <v>20</v>
      </c>
      <c r="E21" s="130">
        <v>2.4</v>
      </c>
      <c r="F21" s="130">
        <v>2</v>
      </c>
      <c r="G21" s="139">
        <f t="shared" si="0"/>
        <v>88</v>
      </c>
      <c r="H21" s="82"/>
      <c r="I21" s="60"/>
      <c r="J21" s="60"/>
      <c r="K21" s="188"/>
      <c r="L21" s="84"/>
    </row>
    <row r="22" spans="1:12" s="185" customFormat="1" ht="15" customHeight="1">
      <c r="A22" s="167" t="s">
        <v>70</v>
      </c>
      <c r="B22" s="86" t="s">
        <v>55</v>
      </c>
      <c r="C22" s="81" t="s">
        <v>2</v>
      </c>
      <c r="D22" s="152">
        <v>200</v>
      </c>
      <c r="E22" s="130">
        <v>0.25</v>
      </c>
      <c r="F22" s="130">
        <v>0.15</v>
      </c>
      <c r="G22" s="139">
        <f t="shared" si="0"/>
        <v>80</v>
      </c>
      <c r="H22" s="182"/>
      <c r="I22" s="183"/>
      <c r="J22" s="183"/>
      <c r="K22" s="184"/>
      <c r="L22" s="184"/>
    </row>
    <row r="23" spans="1:12" s="189" customFormat="1" ht="15" customHeight="1" thickBot="1">
      <c r="A23" s="192" t="s">
        <v>71</v>
      </c>
      <c r="B23" s="174" t="s">
        <v>56</v>
      </c>
      <c r="C23" s="142" t="s">
        <v>2</v>
      </c>
      <c r="D23" s="170">
        <v>200</v>
      </c>
      <c r="E23" s="193">
        <v>0.25</v>
      </c>
      <c r="F23" s="193">
        <v>0.15</v>
      </c>
      <c r="G23" s="194">
        <f t="shared" si="0"/>
        <v>80</v>
      </c>
      <c r="I23" s="190"/>
      <c r="J23" s="190"/>
      <c r="K23" s="191"/>
      <c r="L23" s="191"/>
    </row>
    <row r="24" spans="1:12" s="5" customFormat="1" ht="15" customHeight="1" thickBot="1">
      <c r="A24" s="221"/>
      <c r="B24" s="222"/>
      <c r="C24" s="222"/>
      <c r="D24" s="223"/>
      <c r="E24" s="180">
        <f>E9*D9+E10*D10+E11*D11+E12*D12+E13*D13+E14*D14+E15*D15+E16*D16+E17*D17+E18*D18+E19*D19+E20*D20+E21*D21+E22*D22+E23*D23</f>
        <v>5036.2</v>
      </c>
      <c r="F24" s="180">
        <f>F9*D9+F10*D10+F11*D11+F12*D12+F13*D13+F14*D14+F15*D15+F16*D16+F17*D17+F18*D18+F19*D19+F20*D20+F21*D21+F22*D22+F23*D23</f>
        <v>6052.756832</v>
      </c>
      <c r="G24" s="88">
        <f>SUM(G9:G23)</f>
        <v>11088.956832000002</v>
      </c>
      <c r="H24" s="82"/>
      <c r="I24" s="60">
        <f>E24+F24</f>
        <v>11088.956832</v>
      </c>
      <c r="J24" s="60"/>
      <c r="K24" s="84"/>
      <c r="L24" s="84"/>
    </row>
    <row r="25" spans="1:12" s="5" customFormat="1" ht="15" customHeight="1" thickBot="1">
      <c r="A25" s="216" t="s">
        <v>95</v>
      </c>
      <c r="B25" s="217"/>
      <c r="C25" s="217"/>
      <c r="D25" s="218"/>
      <c r="E25" s="131"/>
      <c r="F25" s="132"/>
      <c r="G25" s="133"/>
      <c r="H25" s="9"/>
      <c r="I25" s="60"/>
      <c r="J25" s="60"/>
      <c r="K25" s="84"/>
      <c r="L25" s="84"/>
    </row>
    <row r="26" spans="1:12" s="5" customFormat="1" ht="15" customHeight="1">
      <c r="A26" s="134" t="s">
        <v>14</v>
      </c>
      <c r="B26" s="135" t="s">
        <v>83</v>
      </c>
      <c r="C26" s="136" t="s">
        <v>2</v>
      </c>
      <c r="D26" s="158">
        <v>20</v>
      </c>
      <c r="E26" s="137">
        <v>20</v>
      </c>
      <c r="F26" s="137">
        <v>10</v>
      </c>
      <c r="G26" s="138">
        <f aca="true" t="shared" si="1" ref="G26:G38">D26*(E26+F26)</f>
        <v>600</v>
      </c>
      <c r="H26" s="9"/>
      <c r="I26" s="60"/>
      <c r="J26" s="60"/>
      <c r="K26" s="84"/>
      <c r="L26" s="84"/>
    </row>
    <row r="27" spans="1:12" s="59" customFormat="1" ht="15" customHeight="1">
      <c r="A27" s="79" t="s">
        <v>15</v>
      </c>
      <c r="B27" s="89" t="s">
        <v>100</v>
      </c>
      <c r="C27" s="81" t="s">
        <v>2</v>
      </c>
      <c r="D27" s="152">
        <v>20</v>
      </c>
      <c r="E27" s="130">
        <v>4.14</v>
      </c>
      <c r="F27" s="130">
        <v>20</v>
      </c>
      <c r="G27" s="139">
        <f t="shared" si="1"/>
        <v>482.8</v>
      </c>
      <c r="H27" s="82"/>
      <c r="I27" s="60"/>
      <c r="J27" s="60"/>
      <c r="K27" s="84"/>
      <c r="L27" s="84"/>
    </row>
    <row r="28" spans="1:12" s="200" customFormat="1" ht="15" customHeight="1">
      <c r="A28" s="79" t="s">
        <v>16</v>
      </c>
      <c r="B28" s="101" t="s">
        <v>78</v>
      </c>
      <c r="C28" s="81" t="s">
        <v>23</v>
      </c>
      <c r="D28" s="169">
        <v>250</v>
      </c>
      <c r="E28" s="130">
        <v>2</v>
      </c>
      <c r="F28" s="130">
        <v>1.6</v>
      </c>
      <c r="G28" s="139">
        <f t="shared" si="1"/>
        <v>900</v>
      </c>
      <c r="I28" s="201"/>
      <c r="J28" s="201"/>
      <c r="K28" s="202"/>
      <c r="L28" s="202"/>
    </row>
    <row r="29" spans="1:12" s="5" customFormat="1" ht="15" customHeight="1">
      <c r="A29" s="96" t="s">
        <v>17</v>
      </c>
      <c r="B29" s="97" t="s">
        <v>110</v>
      </c>
      <c r="C29" s="81" t="s">
        <v>2</v>
      </c>
      <c r="D29" s="87">
        <v>1</v>
      </c>
      <c r="E29" s="130">
        <v>10</v>
      </c>
      <c r="F29" s="130">
        <v>70</v>
      </c>
      <c r="G29" s="139">
        <f t="shared" si="1"/>
        <v>80</v>
      </c>
      <c r="H29" s="9"/>
      <c r="I29" s="60"/>
      <c r="J29" s="60"/>
      <c r="K29" s="84"/>
      <c r="L29" s="84"/>
    </row>
    <row r="30" spans="1:12" s="58" customFormat="1" ht="15" customHeight="1">
      <c r="A30" s="98" t="s">
        <v>72</v>
      </c>
      <c r="B30" s="99" t="s">
        <v>85</v>
      </c>
      <c r="C30" s="81" t="s">
        <v>23</v>
      </c>
      <c r="D30" s="87">
        <v>30</v>
      </c>
      <c r="E30" s="130">
        <v>15</v>
      </c>
      <c r="F30" s="130">
        <v>10</v>
      </c>
      <c r="G30" s="139">
        <f t="shared" si="1"/>
        <v>750</v>
      </c>
      <c r="H30" s="9"/>
      <c r="I30" s="60"/>
      <c r="J30" s="60"/>
      <c r="K30" s="84"/>
      <c r="L30" s="84"/>
    </row>
    <row r="31" spans="1:12" s="5" customFormat="1" ht="15" customHeight="1">
      <c r="A31" s="79" t="s">
        <v>73</v>
      </c>
      <c r="B31" s="101" t="s">
        <v>84</v>
      </c>
      <c r="C31" s="81" t="s">
        <v>23</v>
      </c>
      <c r="D31" s="169">
        <v>220</v>
      </c>
      <c r="E31" s="130">
        <v>1.5</v>
      </c>
      <c r="F31" s="130">
        <v>0.5</v>
      </c>
      <c r="G31" s="139">
        <f t="shared" si="1"/>
        <v>440</v>
      </c>
      <c r="H31" s="9"/>
      <c r="I31" s="60"/>
      <c r="J31" s="60"/>
      <c r="K31" s="84"/>
      <c r="L31" s="84"/>
    </row>
    <row r="32" spans="1:12" s="58" customFormat="1" ht="15" customHeight="1">
      <c r="A32" s="100" t="s">
        <v>74</v>
      </c>
      <c r="B32" s="195" t="s">
        <v>51</v>
      </c>
      <c r="C32" s="81" t="s">
        <v>2</v>
      </c>
      <c r="D32" s="152">
        <v>125</v>
      </c>
      <c r="E32" s="130">
        <v>1.1</v>
      </c>
      <c r="F32" s="130">
        <v>0.5776</v>
      </c>
      <c r="G32" s="139">
        <f t="shared" si="1"/>
        <v>209.7</v>
      </c>
      <c r="H32" s="9"/>
      <c r="I32" s="60"/>
      <c r="J32" s="60"/>
      <c r="K32" s="84"/>
      <c r="L32" s="84"/>
    </row>
    <row r="33" spans="1:13" s="5" customFormat="1" ht="15" customHeight="1">
      <c r="A33" s="103" t="s">
        <v>75</v>
      </c>
      <c r="B33" s="199" t="s">
        <v>52</v>
      </c>
      <c r="C33" s="102" t="s">
        <v>2</v>
      </c>
      <c r="D33" s="152">
        <v>60</v>
      </c>
      <c r="E33" s="130">
        <v>4.3</v>
      </c>
      <c r="F33" s="130">
        <v>2.1666666</v>
      </c>
      <c r="G33" s="139">
        <f t="shared" si="1"/>
        <v>387.999996</v>
      </c>
      <c r="H33" s="9"/>
      <c r="I33" s="60"/>
      <c r="J33" s="60"/>
      <c r="K33" s="84"/>
      <c r="L33" s="84"/>
      <c r="M33" s="5" t="s">
        <v>102</v>
      </c>
    </row>
    <row r="34" spans="1:12" s="5" customFormat="1" ht="15" customHeight="1">
      <c r="A34" s="79" t="s">
        <v>76</v>
      </c>
      <c r="B34" s="86" t="s">
        <v>54</v>
      </c>
      <c r="C34" s="81" t="s">
        <v>2</v>
      </c>
      <c r="D34" s="152">
        <v>60</v>
      </c>
      <c r="E34" s="130">
        <v>2.4</v>
      </c>
      <c r="F34" s="130">
        <v>1.16666666</v>
      </c>
      <c r="G34" s="139">
        <f t="shared" si="1"/>
        <v>213.9999996</v>
      </c>
      <c r="H34" s="9"/>
      <c r="I34" s="60"/>
      <c r="J34" s="60"/>
      <c r="K34" s="84"/>
      <c r="L34" s="84"/>
    </row>
    <row r="35" spans="1:12" s="182" customFormat="1" ht="15" customHeight="1">
      <c r="A35" s="79" t="s">
        <v>77</v>
      </c>
      <c r="B35" s="195" t="s">
        <v>55</v>
      </c>
      <c r="C35" s="81" t="s">
        <v>2</v>
      </c>
      <c r="D35" s="152">
        <v>250</v>
      </c>
      <c r="E35" s="130">
        <v>0.25</v>
      </c>
      <c r="F35" s="130">
        <v>0.15</v>
      </c>
      <c r="G35" s="139">
        <f t="shared" si="1"/>
        <v>100</v>
      </c>
      <c r="I35" s="186"/>
      <c r="J35" s="186"/>
      <c r="K35" s="187"/>
      <c r="L35" s="187"/>
    </row>
    <row r="36" spans="1:12" s="189" customFormat="1" ht="15" customHeight="1">
      <c r="A36" s="196" t="s">
        <v>80</v>
      </c>
      <c r="B36" s="197" t="s">
        <v>56</v>
      </c>
      <c r="C36" s="198" t="s">
        <v>2</v>
      </c>
      <c r="D36" s="152">
        <v>250</v>
      </c>
      <c r="E36" s="130">
        <v>0.25</v>
      </c>
      <c r="F36" s="130">
        <v>0.15</v>
      </c>
      <c r="G36" s="139">
        <f t="shared" si="1"/>
        <v>100</v>
      </c>
      <c r="I36" s="190"/>
      <c r="J36" s="190"/>
      <c r="K36" s="191"/>
      <c r="L36" s="191"/>
    </row>
    <row r="37" spans="1:12" s="5" customFormat="1" ht="15" customHeight="1">
      <c r="A37" s="113" t="s">
        <v>81</v>
      </c>
      <c r="B37" s="111" t="s">
        <v>103</v>
      </c>
      <c r="C37" s="81" t="s">
        <v>2</v>
      </c>
      <c r="D37" s="152">
        <v>7</v>
      </c>
      <c r="E37" s="130">
        <v>150</v>
      </c>
      <c r="F37" s="130">
        <v>50</v>
      </c>
      <c r="G37" s="139">
        <f t="shared" si="1"/>
        <v>1400</v>
      </c>
      <c r="H37" s="9"/>
      <c r="I37" s="60"/>
      <c r="J37" s="60"/>
      <c r="K37" s="84"/>
      <c r="L37" s="84"/>
    </row>
    <row r="38" spans="1:12" s="5" customFormat="1" ht="15" customHeight="1" thickBot="1">
      <c r="A38" s="140" t="s">
        <v>82</v>
      </c>
      <c r="B38" s="141" t="s">
        <v>79</v>
      </c>
      <c r="C38" s="142" t="s">
        <v>2</v>
      </c>
      <c r="D38" s="170">
        <v>7</v>
      </c>
      <c r="E38" s="143">
        <v>16.5</v>
      </c>
      <c r="F38" s="143">
        <v>2.14285717286</v>
      </c>
      <c r="G38" s="144">
        <f t="shared" si="1"/>
        <v>130.50000021002</v>
      </c>
      <c r="H38" s="9"/>
      <c r="I38" s="60"/>
      <c r="J38" s="60"/>
      <c r="K38" s="84"/>
      <c r="L38" s="84"/>
    </row>
    <row r="39" spans="1:12" s="5" customFormat="1" ht="15" customHeight="1" thickBot="1">
      <c r="A39" s="224"/>
      <c r="B39" s="225"/>
      <c r="C39" s="225"/>
      <c r="D39" s="226"/>
      <c r="E39" s="180">
        <f>E26*D26+E27*D27+E28*D28+E29*D29+E30*D30+E31*D31+E32*D32+E33*D33+E34*D34+E35*D35+E36*D36+E37*D37+E38*D38</f>
        <v>3602.8</v>
      </c>
      <c r="F39" s="180">
        <f>F26*D26+F27*D27+F28*D28+F29*D29+F30*D30+F31*D31+F32*D32+F33*D33+F34*D34+F35*D35+F36*D36+F37*D37+F38*D38</f>
        <v>2192.19999581002</v>
      </c>
      <c r="G39" s="180">
        <f>SUM(G26:G38)</f>
        <v>5794.99999581002</v>
      </c>
      <c r="H39" s="9"/>
      <c r="I39" s="60">
        <f>E39+F39</f>
        <v>5794.99999581002</v>
      </c>
      <c r="J39" s="60"/>
      <c r="K39" s="84"/>
      <c r="L39" s="84"/>
    </row>
    <row r="40" spans="1:12" s="58" customFormat="1" ht="15" customHeight="1" thickBot="1">
      <c r="A40" s="219" t="s">
        <v>94</v>
      </c>
      <c r="B40" s="220"/>
      <c r="C40" s="220"/>
      <c r="D40" s="220"/>
      <c r="E40" s="146"/>
      <c r="F40" s="146"/>
      <c r="G40" s="145"/>
      <c r="H40" s="9"/>
      <c r="I40" s="60"/>
      <c r="J40" s="60"/>
      <c r="K40" s="84"/>
      <c r="L40" s="84"/>
    </row>
    <row r="41" spans="1:12" s="58" customFormat="1" ht="15" customHeight="1">
      <c r="A41" s="171" t="s">
        <v>19</v>
      </c>
      <c r="B41" s="172" t="s">
        <v>86</v>
      </c>
      <c r="C41" s="136" t="s">
        <v>2</v>
      </c>
      <c r="D41" s="158">
        <v>51</v>
      </c>
      <c r="E41" s="137">
        <v>12</v>
      </c>
      <c r="F41" s="137">
        <v>4.5</v>
      </c>
      <c r="G41" s="138">
        <f>D41*(E41+F41)</f>
        <v>841.5</v>
      </c>
      <c r="H41" s="9"/>
      <c r="I41" s="94"/>
      <c r="J41" s="94"/>
      <c r="K41" s="84"/>
      <c r="L41" s="84"/>
    </row>
    <row r="42" spans="1:12" s="58" customFormat="1" ht="15" customHeight="1" thickBot="1">
      <c r="A42" s="173" t="s">
        <v>40</v>
      </c>
      <c r="B42" s="174" t="s">
        <v>112</v>
      </c>
      <c r="C42" s="142" t="s">
        <v>2</v>
      </c>
      <c r="D42" s="170">
        <v>3</v>
      </c>
      <c r="E42" s="143">
        <v>50</v>
      </c>
      <c r="F42" s="143">
        <v>11.2</v>
      </c>
      <c r="G42" s="144">
        <f>D42*(E42+F42)</f>
        <v>183.60000000000002</v>
      </c>
      <c r="H42" s="9"/>
      <c r="I42" s="60"/>
      <c r="J42" s="60"/>
      <c r="K42" s="84"/>
      <c r="L42" s="84"/>
    </row>
    <row r="43" spans="1:12" s="5" customFormat="1" ht="15" customHeight="1" thickBot="1">
      <c r="A43" s="224"/>
      <c r="B43" s="225"/>
      <c r="C43" s="225"/>
      <c r="D43" s="226"/>
      <c r="E43" s="180">
        <f>E41*D41+E42*D42</f>
        <v>762</v>
      </c>
      <c r="F43" s="180">
        <f>F41*D41+F42*D42</f>
        <v>263.1</v>
      </c>
      <c r="G43" s="180">
        <f>G41+G42</f>
        <v>1025.1</v>
      </c>
      <c r="H43" s="9"/>
      <c r="I43" s="60">
        <f>F43+E43</f>
        <v>1025.1</v>
      </c>
      <c r="J43" s="60"/>
      <c r="K43" s="84"/>
      <c r="L43" s="84"/>
    </row>
    <row r="44" spans="1:12" s="5" customFormat="1" ht="15" customHeight="1" thickBot="1">
      <c r="A44" s="249" t="s">
        <v>115</v>
      </c>
      <c r="B44" s="250"/>
      <c r="C44" s="250"/>
      <c r="D44" s="250"/>
      <c r="E44" s="150"/>
      <c r="F44" s="150"/>
      <c r="G44" s="151"/>
      <c r="H44" s="9"/>
      <c r="I44" s="60"/>
      <c r="J44" s="60"/>
      <c r="K44" s="84"/>
      <c r="L44" s="84"/>
    </row>
    <row r="45" spans="1:12" s="54" customFormat="1" ht="15" customHeight="1">
      <c r="A45" s="155" t="s">
        <v>21</v>
      </c>
      <c r="B45" s="156" t="s">
        <v>87</v>
      </c>
      <c r="C45" s="157" t="s">
        <v>22</v>
      </c>
      <c r="D45" s="158">
        <v>46.92</v>
      </c>
      <c r="E45" s="137">
        <v>60</v>
      </c>
      <c r="F45" s="137">
        <v>6.39386189</v>
      </c>
      <c r="G45" s="138">
        <f>D45*(E45+F45)</f>
        <v>3115.1999998788</v>
      </c>
      <c r="H45" s="9"/>
      <c r="I45" s="60"/>
      <c r="J45" s="60"/>
      <c r="K45" s="84"/>
      <c r="L45" s="84"/>
    </row>
    <row r="46" spans="1:12" s="5" customFormat="1" ht="15" customHeight="1">
      <c r="A46" s="95" t="s">
        <v>32</v>
      </c>
      <c r="B46" s="153" t="s">
        <v>88</v>
      </c>
      <c r="C46" s="105" t="s">
        <v>22</v>
      </c>
      <c r="D46" s="152">
        <v>36.8</v>
      </c>
      <c r="E46" s="130">
        <v>130</v>
      </c>
      <c r="F46" s="130">
        <v>14.94565217</v>
      </c>
      <c r="G46" s="139">
        <f>D46*(E46+F46)</f>
        <v>5333.999999855999</v>
      </c>
      <c r="H46" s="9"/>
      <c r="I46" s="60"/>
      <c r="J46" s="60"/>
      <c r="K46" s="84"/>
      <c r="L46" s="84"/>
    </row>
    <row r="47" spans="1:12" s="5" customFormat="1" ht="15" customHeight="1">
      <c r="A47" s="95" t="s">
        <v>33</v>
      </c>
      <c r="B47" s="104" t="s">
        <v>89</v>
      </c>
      <c r="C47" s="105" t="s">
        <v>22</v>
      </c>
      <c r="D47" s="81">
        <v>46.92</v>
      </c>
      <c r="E47" s="130">
        <v>5</v>
      </c>
      <c r="F47" s="130">
        <v>14.94565217</v>
      </c>
      <c r="G47" s="139">
        <f>D47*(E47+F47)</f>
        <v>935.8499998164001</v>
      </c>
      <c r="H47" s="9"/>
      <c r="I47" s="60"/>
      <c r="J47" s="60"/>
      <c r="K47" s="84"/>
      <c r="L47" s="84"/>
    </row>
    <row r="48" spans="1:12" s="58" customFormat="1" ht="15" customHeight="1" thickBot="1">
      <c r="A48" s="159" t="s">
        <v>39</v>
      </c>
      <c r="B48" s="160" t="s">
        <v>90</v>
      </c>
      <c r="C48" s="161" t="s">
        <v>22</v>
      </c>
      <c r="D48" s="162">
        <v>36.8</v>
      </c>
      <c r="E48" s="143">
        <v>5</v>
      </c>
      <c r="F48" s="143">
        <v>16.3043478</v>
      </c>
      <c r="G48" s="144">
        <f>D48*(E48+F48)</f>
        <v>783.9999990399999</v>
      </c>
      <c r="H48" s="9"/>
      <c r="I48" s="60"/>
      <c r="J48" s="60"/>
      <c r="K48" s="84"/>
      <c r="L48" s="84"/>
    </row>
    <row r="49" spans="1:12" s="5" customFormat="1" ht="15" customHeight="1" thickBot="1">
      <c r="A49" s="231"/>
      <c r="B49" s="232"/>
      <c r="C49" s="232"/>
      <c r="D49" s="233"/>
      <c r="E49" s="180">
        <f>E45*D45+E46*D46+E47*D47+E48*D48</f>
        <v>8017.800000000001</v>
      </c>
      <c r="F49" s="180">
        <f>F45*D45+F46*D46+F47*D47+F48*D48</f>
        <v>2151.2499985912</v>
      </c>
      <c r="G49" s="181">
        <f>SUM(G45:G48)</f>
        <v>10169.0499985912</v>
      </c>
      <c r="H49" s="9"/>
      <c r="I49" s="60">
        <f>F49+E49</f>
        <v>10169.049998591201</v>
      </c>
      <c r="J49" s="60"/>
      <c r="K49" s="84"/>
      <c r="L49" s="84"/>
    </row>
    <row r="50" spans="1:12" s="5" customFormat="1" ht="15" customHeight="1" thickBot="1">
      <c r="A50" s="208" t="s">
        <v>111</v>
      </c>
      <c r="B50" s="209"/>
      <c r="C50" s="209"/>
      <c r="D50" s="210"/>
      <c r="E50" s="178">
        <f>E49+E43+E39+E24</f>
        <v>17418.800000000003</v>
      </c>
      <c r="F50" s="178">
        <f>F49+F43+F39+F24</f>
        <v>10659.30682640122</v>
      </c>
      <c r="G50" s="178">
        <f>G49+G43+G39+G24</f>
        <v>28078.10682640122</v>
      </c>
      <c r="H50" s="9"/>
      <c r="I50" s="60">
        <f>F50+E50</f>
        <v>28078.10682640122</v>
      </c>
      <c r="J50" s="60">
        <v>28417.01</v>
      </c>
      <c r="K50" s="84"/>
      <c r="L50" s="84"/>
    </row>
    <row r="51" spans="1:12" s="5" customFormat="1" ht="15" customHeight="1">
      <c r="A51" s="114"/>
      <c r="B51" s="90"/>
      <c r="C51" s="90"/>
      <c r="D51" s="90"/>
      <c r="E51" s="91"/>
      <c r="F51" s="91"/>
      <c r="G51" s="115"/>
      <c r="H51" s="9"/>
      <c r="I51" s="60"/>
      <c r="J51" s="60"/>
      <c r="K51" s="84"/>
      <c r="L51" s="84"/>
    </row>
    <row r="52" spans="1:12" ht="12.75">
      <c r="A52" s="116" t="s">
        <v>38</v>
      </c>
      <c r="B52" s="117" t="s">
        <v>93</v>
      </c>
      <c r="C52" s="118"/>
      <c r="D52" s="118"/>
      <c r="E52" s="118"/>
      <c r="F52" s="118"/>
      <c r="G52" s="119"/>
      <c r="H52" s="9"/>
      <c r="I52" s="9"/>
      <c r="J52" s="9"/>
      <c r="K52" s="9"/>
      <c r="L52" s="9"/>
    </row>
    <row r="53" spans="1:12" ht="12.75">
      <c r="A53" s="120" t="s">
        <v>97</v>
      </c>
      <c r="B53" s="118" t="s">
        <v>99</v>
      </c>
      <c r="C53" s="118"/>
      <c r="D53" s="118"/>
      <c r="E53" s="118"/>
      <c r="F53" s="118"/>
      <c r="G53" s="119"/>
      <c r="H53" s="9"/>
      <c r="I53" s="9"/>
      <c r="J53" s="9"/>
      <c r="K53" s="9"/>
      <c r="L53" s="9"/>
    </row>
    <row r="54" spans="1:12" ht="12.75">
      <c r="A54" s="211" t="s">
        <v>114</v>
      </c>
      <c r="B54" s="212"/>
      <c r="C54" s="118"/>
      <c r="D54" s="118"/>
      <c r="E54" s="118"/>
      <c r="F54" s="118"/>
      <c r="G54" s="119"/>
      <c r="H54" s="9"/>
      <c r="I54" s="9"/>
      <c r="J54" s="9"/>
      <c r="K54" s="9"/>
      <c r="L54" s="9"/>
    </row>
    <row r="55" spans="1:12" ht="12.75">
      <c r="A55" s="163"/>
      <c r="B55" s="164"/>
      <c r="C55" s="118"/>
      <c r="D55" s="118"/>
      <c r="E55" s="118"/>
      <c r="F55" s="118"/>
      <c r="G55" s="119"/>
      <c r="H55" s="9"/>
      <c r="I55" s="9"/>
      <c r="J55" s="9"/>
      <c r="K55" s="9"/>
      <c r="L55" s="9"/>
    </row>
    <row r="56" spans="1:12" ht="12.75">
      <c r="A56" s="121" t="s">
        <v>113</v>
      </c>
      <c r="B56" s="118"/>
      <c r="C56" s="118"/>
      <c r="D56" s="118"/>
      <c r="E56" s="118"/>
      <c r="F56" s="118"/>
      <c r="G56" s="119"/>
      <c r="H56" s="9"/>
      <c r="I56" s="9"/>
      <c r="J56" s="9"/>
      <c r="K56" s="9"/>
      <c r="L56" s="9"/>
    </row>
    <row r="57" spans="1:12" ht="12.75">
      <c r="A57" s="121"/>
      <c r="B57" s="118"/>
      <c r="C57" s="118"/>
      <c r="D57" s="118"/>
      <c r="E57" s="118"/>
      <c r="F57" s="118"/>
      <c r="G57" s="119"/>
      <c r="H57" s="9"/>
      <c r="I57" s="9"/>
      <c r="J57" s="9"/>
      <c r="K57" s="9"/>
      <c r="L57" s="9"/>
    </row>
    <row r="58" spans="1:12" ht="12.75">
      <c r="A58" s="121"/>
      <c r="B58" s="118"/>
      <c r="C58" s="118"/>
      <c r="D58" s="118"/>
      <c r="E58" s="118"/>
      <c r="F58" s="118"/>
      <c r="G58" s="179">
        <f>E50+F50-G50</f>
        <v>0</v>
      </c>
      <c r="H58" s="9"/>
      <c r="I58" s="9"/>
      <c r="J58" s="9"/>
      <c r="K58" s="9"/>
      <c r="L58" s="9"/>
    </row>
    <row r="59" spans="1:12" ht="12.75">
      <c r="A59" s="121"/>
      <c r="B59" s="118"/>
      <c r="C59" s="118"/>
      <c r="D59" s="118"/>
      <c r="E59" s="118"/>
      <c r="F59" s="118"/>
      <c r="G59" s="119"/>
      <c r="H59" s="9"/>
      <c r="I59" s="9"/>
      <c r="J59" s="9"/>
      <c r="K59" s="9"/>
      <c r="L59" s="9"/>
    </row>
    <row r="60" spans="1:12" ht="12.75">
      <c r="A60" s="121"/>
      <c r="B60" s="118"/>
      <c r="C60" s="118"/>
      <c r="D60" s="118"/>
      <c r="E60" s="118"/>
      <c r="F60" s="118"/>
      <c r="G60" s="119"/>
      <c r="H60" s="9"/>
      <c r="I60" s="9"/>
      <c r="J60" s="9"/>
      <c r="K60" s="9"/>
      <c r="L60" s="9"/>
    </row>
    <row r="61" spans="1:12" ht="12.75">
      <c r="A61" s="121"/>
      <c r="B61" s="26"/>
      <c r="C61" s="118"/>
      <c r="D61" s="118"/>
      <c r="E61" s="118"/>
      <c r="F61" s="26"/>
      <c r="G61" s="122"/>
      <c r="H61" s="9"/>
      <c r="I61" s="9"/>
      <c r="J61" s="9"/>
      <c r="K61" s="9"/>
      <c r="L61" s="9"/>
    </row>
    <row r="62" spans="1:12" ht="12.75">
      <c r="A62" s="121"/>
      <c r="B62" s="123" t="s">
        <v>34</v>
      </c>
      <c r="C62" s="118"/>
      <c r="D62" s="118"/>
      <c r="E62" s="118"/>
      <c r="F62" s="204" t="s">
        <v>36</v>
      </c>
      <c r="G62" s="205"/>
      <c r="H62" s="9"/>
      <c r="I62" s="9"/>
      <c r="J62" s="9"/>
      <c r="K62" s="9"/>
      <c r="L62" s="9"/>
    </row>
    <row r="63" spans="1:12" ht="13.5" thickBot="1">
      <c r="A63" s="124"/>
      <c r="B63" s="126" t="s">
        <v>35</v>
      </c>
      <c r="C63" s="125"/>
      <c r="D63" s="125"/>
      <c r="E63" s="125"/>
      <c r="F63" s="206" t="s">
        <v>37</v>
      </c>
      <c r="G63" s="207"/>
      <c r="H63" s="9"/>
      <c r="I63" s="9"/>
      <c r="J63" s="9"/>
      <c r="K63" s="9"/>
      <c r="L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</sheetData>
  <sheetProtection/>
  <mergeCells count="20">
    <mergeCell ref="A6:A7"/>
    <mergeCell ref="B6:B7"/>
    <mergeCell ref="C6:C7"/>
    <mergeCell ref="A49:D49"/>
    <mergeCell ref="A1:G1"/>
    <mergeCell ref="A2:G2"/>
    <mergeCell ref="A3:G3"/>
    <mergeCell ref="A4:G5"/>
    <mergeCell ref="A44:D44"/>
    <mergeCell ref="A43:D43"/>
    <mergeCell ref="F62:G62"/>
    <mergeCell ref="F63:G63"/>
    <mergeCell ref="A50:D50"/>
    <mergeCell ref="A54:B54"/>
    <mergeCell ref="I8:J8"/>
    <mergeCell ref="A8:D8"/>
    <mergeCell ref="A25:D25"/>
    <mergeCell ref="A40:D40"/>
    <mergeCell ref="A24:D24"/>
    <mergeCell ref="A39:D39"/>
  </mergeCells>
  <printOptions/>
  <pageMargins left="1.2598425196850394" right="0.3937007874015748" top="1.299212598425197" bottom="0.3937007874015748" header="0.11811023622047245" footer="0.11811023622047245"/>
  <pageSetup horizontalDpi="300" verticalDpi="300" orientation="portrait" paperSize="9" scale="71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39.8515625" style="0" customWidth="1"/>
    <col min="3" max="3" width="11.28125" style="0" customWidth="1"/>
    <col min="4" max="4" width="6.140625" style="0" customWidth="1"/>
    <col min="5" max="5" width="9.421875" style="0" customWidth="1"/>
    <col min="6" max="6" width="6.140625" style="0" customWidth="1"/>
    <col min="7" max="7" width="9.57421875" style="0" customWidth="1"/>
    <col min="8" max="8" width="6.140625" style="0" customWidth="1"/>
    <col min="9" max="9" width="9.7109375" style="0" customWidth="1"/>
    <col min="10" max="10" width="6.140625" style="0" customWidth="1"/>
    <col min="11" max="11" width="9.00390625" style="0" customWidth="1"/>
    <col min="12" max="12" width="6.140625" style="0" customWidth="1"/>
    <col min="13" max="13" width="8.8515625" style="0" customWidth="1"/>
    <col min="14" max="14" width="8.00390625" style="0" customWidth="1"/>
    <col min="15" max="15" width="10.57421875" style="0" customWidth="1"/>
  </cols>
  <sheetData>
    <row r="1" spans="1:15" ht="18">
      <c r="A1" s="4"/>
      <c r="B1" s="4"/>
      <c r="C1" s="4"/>
      <c r="D1" s="112" t="s">
        <v>30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8" customHeight="1">
      <c r="A2" s="263" t="s">
        <v>108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8" customHeight="1">
      <c r="A3" s="263" t="s">
        <v>109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8" customHeight="1">
      <c r="A4" s="263" t="s">
        <v>57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ht="13.5" thickBot="1"/>
    <row r="6" spans="1:15" s="1" customFormat="1" ht="12.75" thickBot="1">
      <c r="A6" s="251" t="s">
        <v>0</v>
      </c>
      <c r="B6" s="261" t="s">
        <v>41</v>
      </c>
      <c r="C6" s="251" t="s">
        <v>10</v>
      </c>
      <c r="D6" s="253">
        <v>1</v>
      </c>
      <c r="E6" s="254"/>
      <c r="F6" s="257">
        <f>D6+1</f>
        <v>2</v>
      </c>
      <c r="G6" s="258"/>
      <c r="H6" s="253">
        <f>F6+1</f>
        <v>3</v>
      </c>
      <c r="I6" s="254"/>
      <c r="J6" s="257">
        <f>H6+1</f>
        <v>4</v>
      </c>
      <c r="K6" s="258"/>
      <c r="L6" s="253">
        <f>J6+1</f>
        <v>5</v>
      </c>
      <c r="M6" s="254"/>
      <c r="N6" s="253" t="s">
        <v>29</v>
      </c>
      <c r="O6" s="254"/>
    </row>
    <row r="7" spans="1:15" s="1" customFormat="1" ht="12.75" thickBot="1">
      <c r="A7" s="252"/>
      <c r="B7" s="262"/>
      <c r="C7" s="252"/>
      <c r="D7" s="38" t="s">
        <v>27</v>
      </c>
      <c r="E7" s="39" t="s">
        <v>28</v>
      </c>
      <c r="F7" s="40" t="s">
        <v>27</v>
      </c>
      <c r="G7" s="39" t="s">
        <v>28</v>
      </c>
      <c r="H7" s="39" t="s">
        <v>27</v>
      </c>
      <c r="I7" s="40" t="s">
        <v>28</v>
      </c>
      <c r="J7" s="39" t="s">
        <v>27</v>
      </c>
      <c r="K7" s="40" t="s">
        <v>28</v>
      </c>
      <c r="L7" s="39" t="s">
        <v>27</v>
      </c>
      <c r="M7" s="40" t="s">
        <v>28</v>
      </c>
      <c r="N7" s="39" t="s">
        <v>27</v>
      </c>
      <c r="O7" s="41" t="s">
        <v>28</v>
      </c>
    </row>
    <row r="8" spans="1:15" s="1" customFormat="1" ht="12.75" thickBot="1">
      <c r="A8" s="259" t="s">
        <v>42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61">
        <v>100</v>
      </c>
      <c r="O8" s="62">
        <f>C15</f>
        <v>28078.106826401217</v>
      </c>
    </row>
    <row r="9" spans="1:16" s="3" customFormat="1" ht="12.75">
      <c r="A9" s="30" t="s">
        <v>11</v>
      </c>
      <c r="B9" s="51" t="s">
        <v>104</v>
      </c>
      <c r="C9" s="34">
        <f>Orçamento!G24</f>
        <v>11088.956832000002</v>
      </c>
      <c r="D9" s="27">
        <v>100</v>
      </c>
      <c r="E9" s="28">
        <f>C9</f>
        <v>11088.956832000002</v>
      </c>
      <c r="F9" s="29"/>
      <c r="G9" s="28"/>
      <c r="H9" s="29"/>
      <c r="I9" s="28"/>
      <c r="J9" s="29"/>
      <c r="K9" s="28"/>
      <c r="L9" s="29"/>
      <c r="M9" s="28"/>
      <c r="N9" s="42">
        <f>E9/O8*100</f>
        <v>39.493249671567256</v>
      </c>
      <c r="O9" s="46">
        <f>SUMIF($D$7:$M$7,"valor",D9:M9)</f>
        <v>11088.956832000002</v>
      </c>
      <c r="P9" s="11"/>
    </row>
    <row r="10" spans="1:16" s="6" customFormat="1" ht="12.75">
      <c r="A10" s="31" t="s">
        <v>13</v>
      </c>
      <c r="B10" s="52" t="s">
        <v>105</v>
      </c>
      <c r="C10" s="35">
        <f>Orçamento!G39</f>
        <v>5794.99999581002</v>
      </c>
      <c r="D10" s="70"/>
      <c r="E10" s="71"/>
      <c r="F10" s="12">
        <v>100</v>
      </c>
      <c r="G10" s="15">
        <f>C10</f>
        <v>5794.99999581002</v>
      </c>
      <c r="H10" s="12"/>
      <c r="I10" s="15"/>
      <c r="J10" s="12"/>
      <c r="K10" s="15"/>
      <c r="L10" s="12"/>
      <c r="M10" s="15"/>
      <c r="N10" s="43">
        <f>G10/O8*100</f>
        <v>20.638855858903955</v>
      </c>
      <c r="O10" s="72">
        <f>SUMIF($D$7:$M$7,"valor",D10:M10)</f>
        <v>5794.99999581002</v>
      </c>
      <c r="P10" s="11"/>
    </row>
    <row r="11" spans="1:16" s="3" customFormat="1" ht="12.75">
      <c r="A11" s="32" t="s">
        <v>18</v>
      </c>
      <c r="B11" s="53" t="s">
        <v>106</v>
      </c>
      <c r="C11" s="36">
        <f>Orçamento!G43</f>
        <v>1025.1</v>
      </c>
      <c r="D11" s="27"/>
      <c r="E11" s="28"/>
      <c r="F11" s="13">
        <v>100</v>
      </c>
      <c r="G11" s="16">
        <f>C11</f>
        <v>1025.1</v>
      </c>
      <c r="H11" s="13"/>
      <c r="I11" s="16"/>
      <c r="J11" s="13"/>
      <c r="K11" s="16"/>
      <c r="L11" s="13"/>
      <c r="M11" s="16"/>
      <c r="N11" s="44">
        <f>G11/O9*100</f>
        <v>9.244332136290886</v>
      </c>
      <c r="O11" s="48">
        <f>SUMIF($D$7:$M$7,"valor",D11:M11)</f>
        <v>1025.1</v>
      </c>
      <c r="P11" s="73"/>
    </row>
    <row r="12" spans="1:16" s="6" customFormat="1" ht="12.75">
      <c r="A12" s="31" t="s">
        <v>20</v>
      </c>
      <c r="B12" s="52" t="s">
        <v>107</v>
      </c>
      <c r="C12" s="35">
        <f>Orçamento!G49</f>
        <v>10169.0499985912</v>
      </c>
      <c r="D12" s="14"/>
      <c r="E12" s="71"/>
      <c r="F12" s="12">
        <v>100</v>
      </c>
      <c r="G12" s="15">
        <f>C12</f>
        <v>10169.0499985912</v>
      </c>
      <c r="H12" s="12"/>
      <c r="I12" s="15"/>
      <c r="J12" s="12"/>
      <c r="K12" s="15"/>
      <c r="L12" s="12"/>
      <c r="M12" s="15"/>
      <c r="N12" s="43">
        <f>G12/O8*100</f>
        <v>36.21700729847451</v>
      </c>
      <c r="O12" s="72">
        <f>SUMIF($D$7:$M$7,"valor",D12:M12)</f>
        <v>10169.0499985912</v>
      </c>
      <c r="P12" s="11"/>
    </row>
    <row r="13" spans="1:16" s="6" customFormat="1" ht="12.75">
      <c r="A13" s="31"/>
      <c r="B13" s="52"/>
      <c r="C13" s="35"/>
      <c r="D13" s="14"/>
      <c r="E13" s="15"/>
      <c r="F13" s="12"/>
      <c r="G13" s="15"/>
      <c r="H13" s="12"/>
      <c r="I13" s="15"/>
      <c r="J13" s="12"/>
      <c r="K13" s="15"/>
      <c r="L13" s="12"/>
      <c r="M13" s="15"/>
      <c r="N13" s="43"/>
      <c r="O13" s="47"/>
      <c r="P13" s="11"/>
    </row>
    <row r="14" spans="1:16" s="3" customFormat="1" ht="13.5" thickBot="1">
      <c r="A14" s="63"/>
      <c r="B14" s="64"/>
      <c r="C14" s="65"/>
      <c r="D14" s="66"/>
      <c r="E14" s="67"/>
      <c r="F14" s="68"/>
      <c r="G14" s="16"/>
      <c r="H14" s="68"/>
      <c r="I14" s="67"/>
      <c r="J14" s="68"/>
      <c r="K14" s="67"/>
      <c r="L14" s="68"/>
      <c r="M14" s="67"/>
      <c r="N14" s="44"/>
      <c r="O14" s="48"/>
      <c r="P14" s="2"/>
    </row>
    <row r="15" spans="1:16" ht="13.5" thickBot="1">
      <c r="A15" s="33"/>
      <c r="B15" s="50" t="s">
        <v>24</v>
      </c>
      <c r="C15" s="69">
        <f>SUM(C9:C14)</f>
        <v>28078.106826401217</v>
      </c>
      <c r="D15" s="45">
        <f>E15/$C$15</f>
        <v>0.39493249671567254</v>
      </c>
      <c r="E15" s="37">
        <f>SUM(E9:E14)</f>
        <v>11088.956832000002</v>
      </c>
      <c r="F15" s="17">
        <f>G15/$C$15</f>
        <v>0.6050675032843276</v>
      </c>
      <c r="G15" s="18">
        <f>SUM(G10:G14)</f>
        <v>16989.149994401218</v>
      </c>
      <c r="H15" s="49"/>
      <c r="I15" s="25"/>
      <c r="J15" s="45"/>
      <c r="K15" s="37"/>
      <c r="L15" s="49"/>
      <c r="M15" s="25"/>
      <c r="N15" s="45">
        <v>1</v>
      </c>
      <c r="O15" s="76">
        <f>O8</f>
        <v>28078.106826401217</v>
      </c>
      <c r="P15" s="2"/>
    </row>
    <row r="16" spans="4:15" ht="12.75" customHeight="1" thickBo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2.75">
      <c r="B17" s="265" t="s">
        <v>25</v>
      </c>
      <c r="C17" s="266"/>
      <c r="D17" s="19"/>
      <c r="E17" s="20">
        <f>Orçamento!E24</f>
        <v>5036.2</v>
      </c>
      <c r="F17" s="21"/>
      <c r="G17" s="20">
        <f>Orçamento!E39+Orçamento!E43+Orçamento!E49</f>
        <v>12382.600000000002</v>
      </c>
      <c r="H17" s="21"/>
      <c r="I17" s="20"/>
      <c r="J17" s="21"/>
      <c r="K17" s="20"/>
      <c r="L17" s="21"/>
      <c r="M17" s="20"/>
      <c r="N17" s="21"/>
      <c r="O17" s="92">
        <f>E17+G17</f>
        <v>17418.800000000003</v>
      </c>
    </row>
    <row r="18" spans="2:15" ht="13.5" thickBot="1">
      <c r="B18" s="265" t="s">
        <v>26</v>
      </c>
      <c r="C18" s="266"/>
      <c r="D18" s="22"/>
      <c r="E18" s="23">
        <f>Orçamento!F24</f>
        <v>6052.756832</v>
      </c>
      <c r="F18" s="24"/>
      <c r="G18" s="23">
        <f>Orçamento!F49+Orçamento!F43+Orçamento!F39</f>
        <v>4606.54999440122</v>
      </c>
      <c r="H18" s="24"/>
      <c r="I18" s="23"/>
      <c r="J18" s="24"/>
      <c r="K18" s="23"/>
      <c r="L18" s="24"/>
      <c r="M18" s="23"/>
      <c r="N18" s="24"/>
      <c r="O18" s="93">
        <f>E18+G18</f>
        <v>10659.30682640122</v>
      </c>
    </row>
    <row r="19" spans="4:15" ht="15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267"/>
      <c r="C20" s="267"/>
      <c r="D20" s="74"/>
      <c r="E20" s="75"/>
      <c r="F20" s="74"/>
      <c r="G20" s="75"/>
      <c r="H20" s="74"/>
      <c r="I20" s="75"/>
      <c r="J20" s="74"/>
      <c r="K20" s="75"/>
      <c r="L20" s="74"/>
      <c r="M20" s="75"/>
      <c r="N20" s="74"/>
      <c r="O20" s="75"/>
    </row>
    <row r="23" spans="1:10" ht="12.75">
      <c r="A23" s="9" t="s">
        <v>116</v>
      </c>
      <c r="B23" s="55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10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10"/>
      <c r="C25" s="9"/>
      <c r="D25" s="9"/>
      <c r="E25" s="9"/>
      <c r="F25" s="9"/>
      <c r="G25" s="9"/>
      <c r="H25" s="9"/>
      <c r="I25" s="9"/>
      <c r="J25" s="9"/>
    </row>
    <row r="26" spans="1:12" ht="12.75">
      <c r="A26" s="9"/>
      <c r="C26" s="256"/>
      <c r="D26" s="256"/>
      <c r="E26" s="256"/>
      <c r="F26" s="256"/>
      <c r="G26" s="256"/>
      <c r="I26" s="26"/>
      <c r="J26" s="26"/>
      <c r="K26" s="26"/>
      <c r="L26" s="26"/>
    </row>
    <row r="27" spans="1:12" ht="12.75">
      <c r="A27" s="9"/>
      <c r="C27" s="204" t="s">
        <v>34</v>
      </c>
      <c r="D27" s="204"/>
      <c r="E27" s="204"/>
      <c r="F27" s="204"/>
      <c r="G27" s="204"/>
      <c r="I27" s="204" t="s">
        <v>36</v>
      </c>
      <c r="J27" s="204"/>
      <c r="K27" s="204"/>
      <c r="L27" s="204"/>
    </row>
    <row r="28" spans="1:12" ht="12.75">
      <c r="A28" s="9"/>
      <c r="C28" s="255" t="s">
        <v>35</v>
      </c>
      <c r="D28" s="255"/>
      <c r="E28" s="255"/>
      <c r="F28" s="255"/>
      <c r="G28" s="255"/>
      <c r="I28" s="255" t="s">
        <v>37</v>
      </c>
      <c r="J28" s="255"/>
      <c r="K28" s="255"/>
      <c r="L28" s="255"/>
    </row>
    <row r="29" spans="1:18" ht="12.75">
      <c r="A29" s="9"/>
      <c r="B29" s="10"/>
      <c r="C29" s="9"/>
      <c r="D29" s="9"/>
      <c r="E29" s="9"/>
      <c r="F29" s="9"/>
      <c r="G29" s="9"/>
      <c r="H29" s="9"/>
      <c r="I29" s="9"/>
      <c r="J29" s="9"/>
      <c r="R29" t="s">
        <v>43</v>
      </c>
    </row>
  </sheetData>
  <sheetProtection/>
  <mergeCells count="21">
    <mergeCell ref="F6:G6"/>
    <mergeCell ref="D6:E6"/>
    <mergeCell ref="A2:O2"/>
    <mergeCell ref="A3:O3"/>
    <mergeCell ref="A4:O4"/>
    <mergeCell ref="C27:G27"/>
    <mergeCell ref="C28:G28"/>
    <mergeCell ref="N6:O6"/>
    <mergeCell ref="B17:C17"/>
    <mergeCell ref="B18:C18"/>
    <mergeCell ref="B20:C20"/>
    <mergeCell ref="C6:C7"/>
    <mergeCell ref="H6:I6"/>
    <mergeCell ref="I27:L27"/>
    <mergeCell ref="I28:L28"/>
    <mergeCell ref="C26:G26"/>
    <mergeCell ref="J6:K6"/>
    <mergeCell ref="L6:M6"/>
    <mergeCell ref="A8:M8"/>
    <mergeCell ref="A6:A7"/>
    <mergeCell ref="B6:B7"/>
  </mergeCells>
  <printOptions horizontalCentered="1"/>
  <pageMargins left="0.1968503937007874" right="0.1968503937007874" top="0.984251968503937" bottom="0.1968503937007874" header="0.11811023622047245" footer="0.11811023622047245"/>
  <pageSetup horizontalDpi="600" verticalDpi="600" orientation="landscape" paperSize="9" scale="80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2020-02-27T14:18:10Z</cp:lastPrinted>
  <dcterms:created xsi:type="dcterms:W3CDTF">2012-07-18T17:37:07Z</dcterms:created>
  <dcterms:modified xsi:type="dcterms:W3CDTF">2020-06-04T15:53:24Z</dcterms:modified>
  <cp:category/>
  <cp:version/>
  <cp:contentType/>
  <cp:contentStatus/>
</cp:coreProperties>
</file>