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85" windowWidth="14940" windowHeight="7875" activeTab="0"/>
  </bookViews>
  <sheets>
    <sheet name="Planilha Desoneração" sheetId="1" r:id="rId1"/>
    <sheet name="CRONO" sheetId="2" state="hidden" r:id="rId2"/>
    <sheet name="composição" sheetId="3" state="hidden" r:id="rId3"/>
  </sheets>
  <externalReferences>
    <externalReference r:id="rId6"/>
  </externalReferences>
  <definedNames>
    <definedName name="_xlnm.Print_Area" localSheetId="0">'Planilha Desoneração'!$A$1:$M$147</definedName>
    <definedName name="_xlnm.Print_Titles" localSheetId="0">'Planilha Desoneração'!$1:$7</definedName>
  </definedNames>
  <calcPr fullCalcOnLoad="1"/>
</workbook>
</file>

<file path=xl/sharedStrings.xml><?xml version="1.0" encoding="utf-8"?>
<sst xmlns="http://schemas.openxmlformats.org/spreadsheetml/2006/main" count="483" uniqueCount="339">
  <si>
    <t>Programa</t>
  </si>
  <si>
    <t>ITEM</t>
  </si>
  <si>
    <t>Concedente</t>
  </si>
  <si>
    <t>FUNASA</t>
  </si>
  <si>
    <t>Convenente</t>
  </si>
  <si>
    <t>PLANILHA DE DESONERAÇÃO</t>
  </si>
  <si>
    <t>DESCRIÇÃO DO SERVIÇO</t>
  </si>
  <si>
    <t>CÓDIGO SINAPI</t>
  </si>
  <si>
    <t>UN.</t>
  </si>
  <si>
    <t>QUANT.</t>
  </si>
  <si>
    <t>Preço unitário</t>
  </si>
  <si>
    <t xml:space="preserve">SEM DESONERAÇÃO </t>
  </si>
  <si>
    <t>COM DESONERAÇÃO</t>
  </si>
  <si>
    <t>Valor Desonerado s/ BDI</t>
  </si>
  <si>
    <t>Termo de compromisso</t>
  </si>
  <si>
    <t>Data</t>
  </si>
  <si>
    <t>PAC</t>
  </si>
  <si>
    <t>Valor s/ BDI</t>
  </si>
  <si>
    <t>Diferença</t>
  </si>
  <si>
    <t>Referência SINAPI</t>
  </si>
  <si>
    <t>SERVIÇOS PRELIMINARES</t>
  </si>
  <si>
    <t>1.0</t>
  </si>
  <si>
    <t>Escavação manual em solo até 2,00m de profundidade</t>
  </si>
  <si>
    <t>m²</t>
  </si>
  <si>
    <t>m³</t>
  </si>
  <si>
    <t>1.1</t>
  </si>
  <si>
    <t>1.2</t>
  </si>
  <si>
    <t>FUNDAÇÕES</t>
  </si>
  <si>
    <t>2.0</t>
  </si>
  <si>
    <t>Prefeitura Municipal de ENTRE-IJUÍS / RS</t>
  </si>
  <si>
    <t>Concreto ciclópico, traço 1:3:6+30% de pedra de mão - prep/lanc.</t>
  </si>
  <si>
    <t>Alvenaria de tijolos maciços e = 20cm.</t>
  </si>
  <si>
    <t>Impermeabilização com hidroasfalto</t>
  </si>
  <si>
    <t>Chapisco de parede traço 1:3 preparo manual</t>
  </si>
  <si>
    <t>Emboço paulista (massa única) traço 1:2:8 (cimento:cal e areia media), espessura 1,5 cm, preparo mecanico da argamassa</t>
  </si>
  <si>
    <t>74106/001</t>
  </si>
  <si>
    <t>l</t>
  </si>
  <si>
    <t>3.0</t>
  </si>
  <si>
    <t>MOVIMENTO DE TERRA</t>
  </si>
  <si>
    <t>Reaterro manual com material proveniente da escavação</t>
  </si>
  <si>
    <t>3.1</t>
  </si>
  <si>
    <t>2.1</t>
  </si>
  <si>
    <t>2.2</t>
  </si>
  <si>
    <t>2.3</t>
  </si>
  <si>
    <t>2.4</t>
  </si>
  <si>
    <t>2.5</t>
  </si>
  <si>
    <t>4.0</t>
  </si>
  <si>
    <t>Lastro de brita n.º 1 espes. 5,0 cm</t>
  </si>
  <si>
    <t>Contrapiso/Lastro concreto  1:4,5:4,5 s/betoneira e=5cm</t>
  </si>
  <si>
    <t>Piso cimentado liso traço 1:3 (cimento e areia lavada média), esp = 2,0cm</t>
  </si>
  <si>
    <t>4.1</t>
  </si>
  <si>
    <t>4.2</t>
  </si>
  <si>
    <t>4.3</t>
  </si>
  <si>
    <t>PAVIMENTAÇÃO</t>
  </si>
  <si>
    <t>Alvenaria singela de blocos cerâmicos furados 1/2 vez (espessura 9 cm), incluindo colunas p/ tanque (traço1:4)</t>
  </si>
  <si>
    <t>ALVENARIA</t>
  </si>
  <si>
    <t>5.0</t>
  </si>
  <si>
    <t>5.1</t>
  </si>
  <si>
    <t>6.0</t>
  </si>
  <si>
    <t>REVESTIMENTOS</t>
  </si>
  <si>
    <t>6.1</t>
  </si>
  <si>
    <t>6.2</t>
  </si>
  <si>
    <t>COBERTURA</t>
  </si>
  <si>
    <t>7.0</t>
  </si>
  <si>
    <t>Trama de madeira composta por terças para telhados de até duas águas  para telha fibrocimento</t>
  </si>
  <si>
    <t>Telhamento com telhas  de fibrocimento ondulada, esp = 6mm com recobrimento lateral  1.1/4" de onda,  incluso acessórios de fixação</t>
  </si>
  <si>
    <t>Imunização madeiramento de cobertura</t>
  </si>
  <si>
    <t>7.1</t>
  </si>
  <si>
    <t>7.2</t>
  </si>
  <si>
    <t>7.3</t>
  </si>
  <si>
    <t>unid</t>
  </si>
  <si>
    <t>8.0</t>
  </si>
  <si>
    <t>ESQUADRIAS</t>
  </si>
  <si>
    <t>Aduela/Marco/Batente para porta de 60x210cm Fixação com argamassa + Porta de madeira semi oca 60x210cmespessura 3,5cm,  incluso dobradiças e parfusos - Fornecimento e instalação.
ESSURA DE 3,5CM, INCLUSO DOBRADIÇAS</t>
  </si>
  <si>
    <t>Basculante metálico, tipo cantoneira 5/8x1/8" - Fornecimento e instalação</t>
  </si>
  <si>
    <t>Fechadura de embutir para porta de banheiro, completa, acabamento pardão popular  - Fornecimento e instalação</t>
  </si>
  <si>
    <t>Vidro fantasia tipo canelado espessura 4 mm - Fornecimento e instalação</t>
  </si>
  <si>
    <t>91291 + 90820</t>
  </si>
  <si>
    <t>8.1</t>
  </si>
  <si>
    <t>8.2</t>
  </si>
  <si>
    <t>8.3</t>
  </si>
  <si>
    <t>8.4</t>
  </si>
  <si>
    <t>9.0</t>
  </si>
  <si>
    <t>INSTALAÇÕES HIDRÁULICAS</t>
  </si>
  <si>
    <t>Abertura/fechamento rasgo alvenaria para tubos, fechamento com massa traço 1:4 (cimento e areia)</t>
  </si>
  <si>
    <t>Joelho 90 PVC soldável  25mm - Fornecimento e instalação</t>
  </si>
  <si>
    <t>Te  PVC soldável água fria  25mm - Fornecimento e instalação</t>
  </si>
  <si>
    <t>Joelho PVC c/rosca 90G P/ água fria predial 3/4"- Fornecimento e instalação</t>
  </si>
  <si>
    <t>Luva de PVC soldável  25mm- Fornecimento e instalação</t>
  </si>
  <si>
    <t>Tubo de PVC rígido soldável 25mm- Fornecimento e instalação</t>
  </si>
  <si>
    <t>Engate ou rabicho flexível plástico (PVC OU ABS) branco 1/2" X 30CM- Fornecimento e instalação</t>
  </si>
  <si>
    <t>Fita veda rosca rolo de 18mm X 10m - Fornecimento e instalação</t>
  </si>
  <si>
    <t>m</t>
  </si>
  <si>
    <t>10.0</t>
  </si>
  <si>
    <t>INSTALAÇÕES SANITÁRIAS</t>
  </si>
  <si>
    <t>Tubo PVC esgoto DN 100 mm fornecimento e instalação</t>
  </si>
  <si>
    <t>Tubo PVC rigido 50mm esgoto primário - fornecimento e instalação</t>
  </si>
  <si>
    <t>Tubo PVC rígido 40mm esgoto secundário - fornecimento e instalação</t>
  </si>
  <si>
    <t>Joelho 45 PVC rígido esgoto  50mm - fornecimento e instalação</t>
  </si>
  <si>
    <t>Joelho 90 PVC rígido esgoto  40mm - fornecimento e instalação</t>
  </si>
  <si>
    <t>Joelho 45 PVC rígido esgoto  40mm - fornecimento e instalação</t>
  </si>
  <si>
    <t>Junção simples PVC esgoto  40x40mm - Fornecimento e instalação</t>
  </si>
  <si>
    <t>Caixa sifonada PVC 150X150X50MM com grelha redonda branca - Fornecimento e instalação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</si>
  <si>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</si>
  <si>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</si>
  <si>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</si>
  <si>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</si>
  <si>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</si>
  <si>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</si>
  <si>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</si>
  <si>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</si>
  <si>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</si>
  <si>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</si>
  <si>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</si>
  <si>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</si>
  <si>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</si>
  <si>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</si>
  <si>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</si>
  <si>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10.8</t>
  </si>
  <si>
    <t>TOTAL DO ÍTEM INSTALAÇÕES HIDRÁULICAS</t>
  </si>
  <si>
    <t>11.0</t>
  </si>
  <si>
    <t>LOUÇAS E ACESSÓRIOS SANITÁRIOS</t>
  </si>
  <si>
    <t>Vaso sanitário sifonado louça branca padrão popular - fornecimento e instalação</t>
  </si>
  <si>
    <t>Parafuso de latão com acabamento cromado para fixar peça sanitária, inclui porca cega, arruela e bucha de Nylon S-10 (fixação do vaso e do lavatório) - fornecimento e instalação</t>
  </si>
  <si>
    <t>Caixa de descarga  plastica externa capacidade 9l com puxador de fio de Nylon e conjunto para a fixação + Bolsa  e ligação em PVC flexível  + Tubo de descarga - fornecimento e instalação</t>
  </si>
  <si>
    <t>Lavatório de louça branca suspenso 29,5x39cm padrão popular, com sifão tipo garrafa em PVC,  válvula e engate flexivel de 30 cm em plastico  e torneira cromada de mesa padrão popular - fornecimento e instalação</t>
  </si>
  <si>
    <t>Torneira plástica para tanque 3/4" fornecimento e instalação</t>
  </si>
  <si>
    <t>Registro gaveta 3/4" REF 1509-C - c/ canopla acabamento cromado simples com adaptador - Fornecimento e instalação</t>
  </si>
  <si>
    <t>Registro de pressão com canopla 1/2"  - Fornecimento e instalação</t>
  </si>
  <si>
    <t>1030 + 6140 + 12613 +</t>
  </si>
  <si>
    <t>11.1</t>
  </si>
  <si>
    <t>11.2</t>
  </si>
  <si>
    <t>11.3</t>
  </si>
  <si>
    <t>11.4</t>
  </si>
  <si>
    <t>11.5</t>
  </si>
  <si>
    <t>11.6</t>
  </si>
  <si>
    <t>11.7</t>
  </si>
  <si>
    <t>11.8</t>
  </si>
  <si>
    <t>12.0</t>
  </si>
  <si>
    <t>TANQUE DE LAVAR ROUPA</t>
  </si>
  <si>
    <t>Tanque de marmore sintético, suspenso de 22 L - Fornecimento e instalação</t>
  </si>
  <si>
    <t>Sifão tipo flexível em PVC 1 x 1.1/2"  -  Fornecimento e instalação</t>
  </si>
  <si>
    <t>12.1</t>
  </si>
  <si>
    <t>12.2</t>
  </si>
  <si>
    <t>13.0</t>
  </si>
  <si>
    <t>PINTURAS</t>
  </si>
  <si>
    <t>Pintura à cal, duas demãos com cola</t>
  </si>
  <si>
    <t>Pintura com tinta à óleo duas demãos</t>
  </si>
  <si>
    <t>83696/001</t>
  </si>
  <si>
    <t>13.1</t>
  </si>
  <si>
    <t>13.2</t>
  </si>
  <si>
    <t>TOTAL DO ITEM PINTURAS</t>
  </si>
  <si>
    <t>TOTAL DO ITEM TANQUE DE LAVAR ROUPA</t>
  </si>
  <si>
    <t>TOTAL DO ITEM LOUÇAS E ACESSÓRIOS SANITÁRIOS</t>
  </si>
  <si>
    <t>TOTAL DO ITEM INSTALAÇÕES SANITÁRIAS</t>
  </si>
  <si>
    <t>TOTAL DO ITEM ESQUADRIAS</t>
  </si>
  <si>
    <t>TOTAL DO ITEM REVESTIMENTOS</t>
  </si>
  <si>
    <t>TOTAL DO ITEM COBERTURA</t>
  </si>
  <si>
    <t>TOTAL DO ITEM PAVIMENTAÇÃO</t>
  </si>
  <si>
    <t>TOTAL DO ITEM ALVENARIA</t>
  </si>
  <si>
    <t>TOTAL DO ITEM MOVIMENTO DE TERRA</t>
  </si>
  <si>
    <t>TOTAL DO ITEM  SERVIÇOS PRELIMINARES</t>
  </si>
  <si>
    <t>TOTAL DO ITEM FUNDAÇÕES</t>
  </si>
  <si>
    <t>14.0</t>
  </si>
  <si>
    <t>Eletroduto PVC flexivel corrugado 16MM tipo tigreflex ou equivalente, Fornecimento e instalação</t>
  </si>
  <si>
    <t>Interruptor simples com 1 tomada universal conjugados  (paralelo)- Fornecimento e instalação</t>
  </si>
  <si>
    <t>Caixa de passagem PVC 4X2" - Fornecimento e instalação</t>
  </si>
  <si>
    <t>Espelho plástico 4X2" - Fornecimento e instalação</t>
  </si>
  <si>
    <t xml:space="preserve">Chuveiro elétrico fornecimento e instalação </t>
  </si>
  <si>
    <t xml:space="preserve">Quadro de distribuição de embutir com barramento para 3 disjuntores unipolares com porta em chapa de aço galvanizada </t>
  </si>
  <si>
    <t>Disjuntor 35 A - Fornecimento e instalação</t>
  </si>
  <si>
    <t>Fio rígido, isolado em PVC 450/750V 2,5MM2 - Forn. e inst.</t>
  </si>
  <si>
    <t>Fio rígido, isolado em PVC 450/750V 6,0MM2 - Forn. e inst.</t>
  </si>
  <si>
    <t>Isolador roldana e porcelana  - Fornecimento e instalação</t>
  </si>
  <si>
    <t>Soquete de porcelana  - Fornecimento e instalação</t>
  </si>
  <si>
    <t>Lâmpada fluorescente compacta 2U branca 15W, base E-27 (220 V) - Fornecimento e instalação</t>
  </si>
  <si>
    <t>Fita isolante adesiva anti-chama uso até 750V, em rolo de 19 mm X 20 m- Fornecimento e instalação</t>
  </si>
  <si>
    <t>INSTALAÇÕES ELÉTRICAS</t>
  </si>
  <si>
    <t>74130/002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</si>
  <si>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</si>
  <si>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</si>
  <si>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</si>
  <si>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</si>
  <si>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</si>
  <si>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</si>
  <si>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</si>
  <si>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</si>
  <si>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</si>
  <si>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</si>
  <si>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</si>
  <si>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</si>
  <si>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</si>
  <si>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</si>
  <si>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TOTAL DO ITEM INSTALAÇÕES ELÉTRICAS</t>
  </si>
  <si>
    <t>15.0</t>
  </si>
  <si>
    <r>
      <t>Valor  c/ BDI
BDI =</t>
    </r>
    <r>
      <rPr>
        <b/>
        <sz val="8"/>
        <color indexed="10"/>
        <rFont val="Arial"/>
        <family val="0"/>
      </rPr>
      <t xml:space="preserve"> 30,25</t>
    </r>
    <r>
      <rPr>
        <b/>
        <sz val="8"/>
        <rFont val="Arial"/>
        <family val="0"/>
      </rPr>
      <t xml:space="preserve"> %</t>
    </r>
  </si>
  <si>
    <t>CAIXA DE PASSAGEM</t>
  </si>
  <si>
    <t>Alvenaria de tijolos maciços e = 10cm.</t>
  </si>
  <si>
    <t>Concreto FCK=15MPA,  virado em betoneira, na obra, com lançamento</t>
  </si>
  <si>
    <t>Armação aço CA-50, diam. 6,3 (1/4) À 12,5MM(1/2) -fornecimento/corte (perda de10%) / dobra / colocação.</t>
  </si>
  <si>
    <t>Arame recozido 18 BWG - Forn. e inst.</t>
  </si>
  <si>
    <t>M3</t>
  </si>
  <si>
    <t>KG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</si>
  <si>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</si>
  <si>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</si>
  <si>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</si>
  <si>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</si>
  <si>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</si>
  <si>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</si>
  <si>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</si>
  <si>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</si>
  <si>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</si>
  <si>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TOTAL DO ITEM CAIXA DE PASSAGEM</t>
  </si>
  <si>
    <t>16.0</t>
  </si>
  <si>
    <t>FOSSA SÉPTICA/FILTRO</t>
  </si>
  <si>
    <t>Escavação mecânica em solo até 2,0m de profundidade</t>
  </si>
  <si>
    <t>Tê de PVC DN 100 mm fornecimento e instalação</t>
  </si>
  <si>
    <t>Pedra de mão com fornecimento e lançamento</t>
  </si>
  <si>
    <t>Lona preta plastica</t>
  </si>
  <si>
    <t>Joelho PVC esgoto 90G DN 100mm</t>
  </si>
  <si>
    <t>17.0</t>
  </si>
  <si>
    <t>SUMIDOURO</t>
  </si>
  <si>
    <t>17.1</t>
  </si>
  <si>
    <t>17.2</t>
  </si>
  <si>
    <t>17.3</t>
  </si>
  <si>
    <t>17.4</t>
  </si>
  <si>
    <t>17.5</t>
  </si>
  <si>
    <t>17.6</t>
  </si>
  <si>
    <t>17.7</t>
  </si>
  <si>
    <t>16.1</t>
  </si>
  <si>
    <t>16.2</t>
  </si>
  <si>
    <t>16.3</t>
  </si>
  <si>
    <t>16.4</t>
  </si>
  <si>
    <t>16.5</t>
  </si>
  <si>
    <t>16.6</t>
  </si>
  <si>
    <t>TOTAL DO ITEM SUMIDOURO</t>
  </si>
  <si>
    <t>TOTAL DO ITEM FOSSA SÉPTICA/FILTRO</t>
  </si>
  <si>
    <t>18.0</t>
  </si>
  <si>
    <t>18.1</t>
  </si>
  <si>
    <t>PLACA DE OBRA</t>
  </si>
  <si>
    <t>TOTAL DO ITEM PLACA DE OBRA</t>
  </si>
  <si>
    <t>TOTAL GERAL</t>
  </si>
  <si>
    <t>74209/001</t>
  </si>
  <si>
    <t>BRASIL ANTONIO SARTORI</t>
  </si>
  <si>
    <t>Prefeito Municipal</t>
  </si>
  <si>
    <t>Eng. Civil CREA RS  117.772</t>
  </si>
  <si>
    <t>LUIS CARLOS FRANTZ</t>
  </si>
  <si>
    <t>CRONOGRAMA FÍSICO-FINANCEIRO</t>
  </si>
  <si>
    <t xml:space="preserve">Município: </t>
  </si>
  <si>
    <t>Entre-Ijuís</t>
  </si>
  <si>
    <t>ESTADO:</t>
  </si>
  <si>
    <t>RS</t>
  </si>
  <si>
    <t>PROGRAMA:</t>
  </si>
  <si>
    <t>IMPLANTAÇÃO DE MELHORIAS SANITÁRIAS DOMICILIARES</t>
  </si>
  <si>
    <t>BDI MATERIAIS (%):</t>
  </si>
  <si>
    <t>OBRA:</t>
  </si>
  <si>
    <t>BDI M.O (%):</t>
  </si>
  <si>
    <t>DATA:</t>
  </si>
  <si>
    <t>TOTAL</t>
  </si>
  <si>
    <t>MOEDA:</t>
  </si>
  <si>
    <t xml:space="preserve">R$ </t>
  </si>
  <si>
    <t>SERVIÇOS</t>
  </si>
  <si>
    <t>M Ê S/%</t>
  </si>
  <si>
    <t>TOTAL (R$/%)</t>
  </si>
  <si>
    <t>MÊS 01</t>
  </si>
  <si>
    <t>%</t>
  </si>
  <si>
    <t>MÊS 02</t>
  </si>
  <si>
    <t>MÊS 03</t>
  </si>
  <si>
    <t>MÊS 05</t>
  </si>
  <si>
    <t>MÊS 06</t>
  </si>
  <si>
    <t>R$</t>
  </si>
  <si>
    <t>SUB-TOTAL .............................</t>
  </si>
  <si>
    <t>TOTAL ACUMULADO ...............</t>
  </si>
  <si>
    <t>LUÍS CARLOS FRANTZ</t>
  </si>
  <si>
    <t>Eng. Civil CREA RS 117.772</t>
  </si>
  <si>
    <t>OBS:.</t>
  </si>
  <si>
    <t>De acordo com a planilha o valor COM DESONERAÇÃO é mais em conta por ser mais barato</t>
  </si>
  <si>
    <t>TC/PAC  0620/2016</t>
  </si>
  <si>
    <t>FEVEREIRO 2019</t>
  </si>
  <si>
    <r>
      <t xml:space="preserve">Valor c/ BDI
BDI = </t>
    </r>
    <r>
      <rPr>
        <b/>
        <sz val="8"/>
        <color indexed="10"/>
        <rFont val="Arial"/>
        <family val="0"/>
      </rPr>
      <t>23,97</t>
    </r>
    <r>
      <rPr>
        <b/>
        <sz val="8"/>
        <rFont val="Arial"/>
        <family val="0"/>
      </rPr>
      <t xml:space="preserve"> %</t>
    </r>
  </si>
  <si>
    <t>Entre-Ijuís, 15 de Abril de 2019</t>
  </si>
  <si>
    <t>Asento convencional para vaso sanitário - fornecimento e instalação</t>
  </si>
  <si>
    <t>FOSSA SÉPTICA</t>
  </si>
  <si>
    <t>25 unidade</t>
  </si>
  <si>
    <t>Fabricação de formas para lajes em chapa de madeira compensada resinada e = 17 mm</t>
  </si>
  <si>
    <t>Fossa séptica em alvenaria de tijolo maciço dimensões internas de 1,20x0,85x1,80 (1.825 L) revestido internamente  com barra lisa, com tampa de concreto armado com espessura 7 cm</t>
  </si>
  <si>
    <t xml:space="preserve">13 unidade </t>
  </si>
  <si>
    <t>02 unidade</t>
  </si>
  <si>
    <t>26 unidade</t>
  </si>
  <si>
    <t xml:space="preserve">arrame </t>
  </si>
  <si>
    <t>aço</t>
  </si>
  <si>
    <t>8 mm</t>
  </si>
  <si>
    <t>Arrame</t>
  </si>
  <si>
    <t>37,72 kg</t>
  </si>
  <si>
    <t>132,22 kg</t>
  </si>
  <si>
    <t>Composição  da fossa séptica</t>
  </si>
  <si>
    <t>Composição</t>
  </si>
  <si>
    <t>2,93 kg</t>
  </si>
  <si>
    <t>Auxiliar de pedreiro</t>
  </si>
  <si>
    <t>H</t>
  </si>
  <si>
    <t>Pedreiro</t>
  </si>
  <si>
    <t>Ajudante de armador</t>
  </si>
  <si>
    <t>altura</t>
  </si>
  <si>
    <t>perimetro interno</t>
  </si>
  <si>
    <t xml:space="preserve">perimetro exeterno  </t>
  </si>
  <si>
    <t>larg interna</t>
  </si>
  <si>
    <t>comp interno</t>
  </si>
  <si>
    <t>169,94 kg</t>
  </si>
  <si>
    <t>unidades</t>
  </si>
  <si>
    <t>unidade</t>
  </si>
  <si>
    <t>densidade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</si>
  <si>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</si>
  <si>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</si>
  <si>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</si>
  <si>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</si>
  <si>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</si>
  <si>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</si>
  <si>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</si>
  <si>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</si>
  <si>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</si>
  <si>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</si>
  <si>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</si>
  <si>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</si>
  <si>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UNIDADES</t>
  </si>
  <si>
    <t>Total da Fossa Séptica      (para uma unidade)</t>
  </si>
  <si>
    <t>15 de abril de 2019</t>
  </si>
  <si>
    <r>
      <t xml:space="preserve">CONSTRUÇÃO DE </t>
    </r>
    <r>
      <rPr>
        <b/>
        <sz val="10"/>
        <rFont val="Arial"/>
        <family val="2"/>
      </rPr>
      <t>VINTE E CINCO</t>
    </r>
    <r>
      <rPr>
        <sz val="10"/>
        <rFont val="Arial"/>
        <family val="2"/>
      </rPr>
      <t xml:space="preserve"> MODULOS SANITÁRIOS</t>
    </r>
  </si>
  <si>
    <t>Placa de obra em chapa de aço galvanizado (2,0 m²)</t>
  </si>
  <si>
    <r>
      <t xml:space="preserve">Locação simples de construção </t>
    </r>
    <r>
      <rPr>
        <b/>
        <sz val="8"/>
        <rFont val="Arial"/>
        <family val="0"/>
      </rPr>
      <t>sem gabarito de madeira *</t>
    </r>
  </si>
  <si>
    <r>
      <t xml:space="preserve">Lastro de brita n.º 1 espes. 5,0 cm </t>
    </r>
    <r>
      <rPr>
        <b/>
        <sz val="8"/>
        <rFont val="Arial"/>
        <family val="2"/>
      </rPr>
      <t>***</t>
    </r>
  </si>
  <si>
    <r>
      <t xml:space="preserve">Emboço paulista (massa única) traço 1:2:8 (cimento:cal e areia media), </t>
    </r>
    <r>
      <rPr>
        <b/>
        <sz val="8"/>
        <rFont val="Arial"/>
        <family val="2"/>
      </rPr>
      <t>espessura 1,5 cm</t>
    </r>
    <r>
      <rPr>
        <sz val="8"/>
        <rFont val="Arial"/>
        <family val="0"/>
      </rPr>
      <t>, preparo mecanico da argamassa</t>
    </r>
    <r>
      <rPr>
        <b/>
        <sz val="8"/>
        <rFont val="Arial"/>
        <family val="2"/>
      </rPr>
      <t xml:space="preserve"> **</t>
    </r>
  </si>
  <si>
    <r>
      <t xml:space="preserve">Contrapiso/Lastro concreto  1:4,5:4,5 s/betoneira </t>
    </r>
    <r>
      <rPr>
        <b/>
        <sz val="8"/>
        <rFont val="Arial"/>
        <family val="2"/>
      </rPr>
      <t>e=5cm #</t>
    </r>
  </si>
  <si>
    <t>** VALOR REDUZIDO proporcional referente a espessura de 1,5 cm e não 2,0 cm conforme SINAPI</t>
  </si>
  <si>
    <t>Entre-Ijuís, 30 de Maio de 2019</t>
  </si>
  <si>
    <r>
      <t>FILTRO ANAEROBIO CILINDRICO CONCRETO PRE MOLDADO 1,20 X 1,50 (DIAMETROXALTURA)</t>
    </r>
    <r>
      <rPr>
        <b/>
        <sz val="8"/>
        <rFont val="Arial"/>
        <family val="2"/>
      </rPr>
      <t xml:space="preserve"> fornecimento e instalação &amp;</t>
    </r>
  </si>
  <si>
    <t>&amp;    Acrescentado 20% no valor para instalação, por ser um item INSUMO</t>
  </si>
  <si>
    <t>* VALOR REDUZIDO  a 15% referente a locação pelo método dos piquetes por ser uma obra pequena e não pelo método dos tapumes</t>
  </si>
  <si>
    <t>*** VALOR ADAPTADO em viturde da conversão de volume m3 para area m2 (divisão por 20 devido a espessura de 5 cm)</t>
  </si>
  <si>
    <t>#  VALOR ADAPTADO em viturde da conversão de volume m3 para area m2 (divisão por 20 devido a espessura de 5 cm )</t>
  </si>
</sst>
</file>

<file path=xl/styles.xml><?xml version="1.0" encoding="utf-8"?>
<styleSheet xmlns="http://schemas.openxmlformats.org/spreadsheetml/2006/main">
  <numFmts count="2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[$-416]dddd\,\ d&quot; de &quot;mmmm&quot; de &quot;yyyy"/>
    <numFmt numFmtId="176" formatCode="0.0000000"/>
    <numFmt numFmtId="177" formatCode="0.000000"/>
    <numFmt numFmtId="178" formatCode="0.0"/>
    <numFmt numFmtId="179" formatCode="#,##0.0"/>
    <numFmt numFmtId="180" formatCode="00,000.00"/>
    <numFmt numFmtId="181" formatCode="mmm\-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>
        <color indexed="63"/>
      </left>
      <right/>
      <top/>
      <bottom style="thin"/>
    </border>
    <border>
      <left style="thin"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>
        <color indexed="63"/>
      </left>
      <right style="thin"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2" fontId="3" fillId="0" borderId="0" xfId="5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2" fontId="3" fillId="0" borderId="0" xfId="50" applyNumberFormat="1" applyFont="1" applyFill="1" applyBorder="1" applyAlignment="1" applyProtection="1">
      <alignment horizontal="right" vertical="center"/>
      <protection locked="0"/>
    </xf>
    <xf numFmtId="4" fontId="4" fillId="0" borderId="0" xfId="50" applyNumberFormat="1" applyFont="1" applyFill="1" applyBorder="1" applyAlignment="1" applyProtection="1">
      <alignment horizontal="left" vertical="center"/>
      <protection locked="0"/>
    </xf>
    <xf numFmtId="2" fontId="3" fillId="33" borderId="11" xfId="50" applyNumberFormat="1" applyFont="1" applyFill="1" applyBorder="1" applyAlignment="1" applyProtection="1">
      <alignment vertical="center"/>
      <protection locked="0"/>
    </xf>
    <xf numFmtId="2" fontId="3" fillId="0" borderId="0" xfId="5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4" fillId="0" borderId="12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13" xfId="50" applyNumberFormat="1" applyFont="1" applyFill="1" applyBorder="1" applyAlignment="1" applyProtection="1">
      <alignment horizontal="center" vertical="center" wrapText="1"/>
      <protection locked="0"/>
    </xf>
    <xf numFmtId="2" fontId="4" fillId="34" borderId="14" xfId="50" applyNumberFormat="1" applyFont="1" applyFill="1" applyBorder="1" applyAlignment="1" applyProtection="1">
      <alignment horizontal="center" vertical="center" wrapText="1"/>
      <protection locked="0"/>
    </xf>
    <xf numFmtId="2" fontId="4" fillId="34" borderId="15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justify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NumberFormat="1" applyAlignment="1">
      <alignment horizontal="left"/>
    </xf>
    <xf numFmtId="180" fontId="4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/>
    </xf>
    <xf numFmtId="0" fontId="9" fillId="35" borderId="13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2" fontId="4" fillId="0" borderId="36" xfId="50" applyNumberFormat="1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4" fillId="0" borderId="17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37" xfId="50" applyNumberFormat="1" applyFont="1" applyFill="1" applyBorder="1" applyAlignment="1" applyProtection="1">
      <alignment horizontal="center" vertical="center" wrapText="1"/>
      <protection locked="0"/>
    </xf>
    <xf numFmtId="2" fontId="4" fillId="34" borderId="38" xfId="50" applyNumberFormat="1" applyFont="1" applyFill="1" applyBorder="1" applyAlignment="1" applyProtection="1">
      <alignment horizontal="center" vertical="center" wrapText="1"/>
      <protection locked="0"/>
    </xf>
    <xf numFmtId="2" fontId="4" fillId="34" borderId="33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4" fontId="9" fillId="35" borderId="39" xfId="0" applyNumberFormat="1" applyFont="1" applyFill="1" applyBorder="1" applyAlignment="1">
      <alignment horizontal="center"/>
    </xf>
    <xf numFmtId="4" fontId="9" fillId="35" borderId="4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26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41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181" fontId="9" fillId="35" borderId="13" xfId="0" applyNumberFormat="1" applyFont="1" applyFill="1" applyBorder="1" applyAlignment="1">
      <alignment horizontal="center" vertical="center"/>
    </xf>
    <xf numFmtId="181" fontId="9" fillId="35" borderId="12" xfId="0" applyNumberFormat="1" applyFont="1" applyFill="1" applyBorder="1" applyAlignment="1">
      <alignment horizontal="center" vertical="center"/>
    </xf>
    <xf numFmtId="181" fontId="9" fillId="35" borderId="14" xfId="0" applyNumberFormat="1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8" xfId="0" applyFont="1" applyBorder="1" applyAlignment="1" applyProtection="1">
      <alignment horizontal="center" vertical="center"/>
      <protection/>
    </xf>
    <xf numFmtId="14" fontId="3" fillId="33" borderId="42" xfId="50" applyNumberFormat="1" applyFont="1" applyFill="1" applyBorder="1" applyAlignment="1" applyProtection="1">
      <alignment horizontal="center" vertical="center"/>
      <protection locked="0"/>
    </xf>
    <xf numFmtId="49" fontId="3" fillId="33" borderId="11" xfId="50" applyNumberFormat="1" applyFont="1" applyFill="1" applyBorder="1" applyAlignment="1" applyProtection="1">
      <alignment vertical="center"/>
      <protection locked="0"/>
    </xf>
    <xf numFmtId="2" fontId="3" fillId="0" borderId="43" xfId="50" applyNumberFormat="1" applyFont="1" applyFill="1" applyBorder="1" applyAlignment="1" applyProtection="1">
      <alignment horizontal="center" vertical="center"/>
      <protection locked="0"/>
    </xf>
    <xf numFmtId="2" fontId="3" fillId="0" borderId="44" xfId="50" applyNumberFormat="1" applyFont="1" applyFill="1" applyBorder="1" applyAlignment="1" applyProtection="1">
      <alignment horizontal="left" vertical="center"/>
      <protection locked="0"/>
    </xf>
    <xf numFmtId="2" fontId="3" fillId="0" borderId="32" xfId="50" applyNumberFormat="1" applyFont="1" applyFill="1" applyBorder="1" applyAlignment="1" applyProtection="1">
      <alignment horizontal="left" vertical="center"/>
      <protection locked="0"/>
    </xf>
    <xf numFmtId="4" fontId="4" fillId="0" borderId="45" xfId="50" applyNumberFormat="1" applyFont="1" applyFill="1" applyBorder="1" applyAlignment="1" applyProtection="1">
      <alignment horizontal="left" vertical="center"/>
      <protection locked="0"/>
    </xf>
    <xf numFmtId="4" fontId="4" fillId="0" borderId="46" xfId="50" applyNumberFormat="1" applyFont="1" applyFill="1" applyBorder="1" applyAlignment="1" applyProtection="1">
      <alignment horizontal="left" vertical="center"/>
      <protection locked="0"/>
    </xf>
    <xf numFmtId="2" fontId="3" fillId="0" borderId="47" xfId="50" applyNumberFormat="1" applyFont="1" applyFill="1" applyBorder="1" applyAlignment="1" applyProtection="1">
      <alignment horizontal="left" vertical="center"/>
      <protection locked="0"/>
    </xf>
    <xf numFmtId="2" fontId="3" fillId="0" borderId="48" xfId="50" applyNumberFormat="1" applyFont="1" applyFill="1" applyBorder="1" applyAlignment="1" applyProtection="1">
      <alignment horizontal="left" vertical="center"/>
      <protection locked="0"/>
    </xf>
    <xf numFmtId="2" fontId="3" fillId="33" borderId="49" xfId="50" applyNumberFormat="1" applyFont="1" applyFill="1" applyBorder="1" applyAlignment="1" applyProtection="1">
      <alignment vertical="center"/>
      <protection locked="0"/>
    </xf>
    <xf numFmtId="2" fontId="3" fillId="33" borderId="50" xfId="50" applyNumberFormat="1" applyFont="1" applyFill="1" applyBorder="1" applyAlignment="1" applyProtection="1">
      <alignment vertical="center"/>
      <protection locked="0"/>
    </xf>
    <xf numFmtId="2" fontId="3" fillId="33" borderId="26" xfId="50" applyNumberFormat="1" applyFont="1" applyFill="1" applyBorder="1" applyAlignment="1" applyProtection="1">
      <alignment vertical="center"/>
      <protection locked="0"/>
    </xf>
    <xf numFmtId="2" fontId="3" fillId="33" borderId="51" xfId="50" applyNumberFormat="1" applyFont="1" applyFill="1" applyBorder="1" applyAlignment="1" applyProtection="1">
      <alignment vertical="center"/>
      <protection locked="0"/>
    </xf>
    <xf numFmtId="2" fontId="4" fillId="33" borderId="26" xfId="50" applyNumberFormat="1" applyFont="1" applyFill="1" applyBorder="1" applyAlignment="1" applyProtection="1">
      <alignment vertical="center"/>
      <protection locked="0"/>
    </xf>
    <xf numFmtId="2" fontId="3" fillId="33" borderId="27" xfId="50" applyNumberFormat="1" applyFont="1" applyFill="1" applyBorder="1" applyAlignment="1" applyProtection="1">
      <alignment vertical="center"/>
      <protection locked="0"/>
    </xf>
    <xf numFmtId="0" fontId="3" fillId="0" borderId="3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37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 applyProtection="1">
      <alignment horizontal="justify" vertical="center"/>
      <protection/>
    </xf>
    <xf numFmtId="0" fontId="3" fillId="38" borderId="10" xfId="0" applyFont="1" applyFill="1" applyBorder="1" applyAlignment="1" applyProtection="1">
      <alignment horizontal="justify" vertical="center"/>
      <protection/>
    </xf>
    <xf numFmtId="0" fontId="4" fillId="0" borderId="10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0" fontId="3" fillId="39" borderId="10" xfId="0" applyFont="1" applyFill="1" applyBorder="1" applyAlignment="1" applyProtection="1">
      <alignment horizontal="justify" vertical="center"/>
      <protection/>
    </xf>
    <xf numFmtId="0" fontId="3" fillId="35" borderId="10" xfId="0" applyFont="1" applyFill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4" fillId="0" borderId="53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Border="1" applyAlignment="1">
      <alignment horizontal="center" vertical="center"/>
    </xf>
    <xf numFmtId="4" fontId="4" fillId="37" borderId="40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3" fillId="0" borderId="47" xfId="50" applyNumberFormat="1" applyFont="1" applyFill="1" applyBorder="1" applyAlignment="1" applyProtection="1">
      <alignment horizontal="left" vertical="center"/>
      <protection locked="0"/>
    </xf>
    <xf numFmtId="2" fontId="3" fillId="0" borderId="46" xfId="50" applyNumberFormat="1" applyFont="1" applyFill="1" applyBorder="1" applyAlignment="1" applyProtection="1">
      <alignment horizontal="left" vertical="center"/>
      <protection locked="0"/>
    </xf>
    <xf numFmtId="2" fontId="3" fillId="33" borderId="57" xfId="50" applyNumberFormat="1" applyFont="1" applyFill="1" applyBorder="1" applyAlignment="1" applyProtection="1">
      <alignment horizontal="left" vertical="center"/>
      <protection locked="0"/>
    </xf>
    <xf numFmtId="2" fontId="3" fillId="33" borderId="58" xfId="50" applyNumberFormat="1" applyFont="1" applyFill="1" applyBorder="1" applyAlignment="1" applyProtection="1">
      <alignment horizontal="left" vertical="center"/>
      <protection locked="0"/>
    </xf>
    <xf numFmtId="2" fontId="3" fillId="33" borderId="25" xfId="50" applyNumberFormat="1" applyFont="1" applyFill="1" applyBorder="1" applyAlignment="1" applyProtection="1">
      <alignment horizontal="left" vertical="center"/>
      <protection locked="0"/>
    </xf>
    <xf numFmtId="2" fontId="3" fillId="33" borderId="51" xfId="50" applyNumberFormat="1" applyFont="1" applyFill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/>
    </xf>
    <xf numFmtId="4" fontId="7" fillId="0" borderId="26" xfId="0" applyNumberFormat="1" applyFont="1" applyBorder="1" applyAlignment="1">
      <alignment horizontal="center" vertical="center" wrapText="1"/>
    </xf>
    <xf numFmtId="2" fontId="4" fillId="0" borderId="59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60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34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52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14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2" fontId="4" fillId="0" borderId="36" xfId="50" applyNumberFormat="1" applyFont="1" applyFill="1" applyBorder="1" applyAlignment="1" applyProtection="1">
      <alignment horizontal="center" vertical="center"/>
      <protection locked="0"/>
    </xf>
    <xf numFmtId="2" fontId="4" fillId="0" borderId="13" xfId="50" applyNumberFormat="1" applyFont="1" applyFill="1" applyBorder="1" applyAlignment="1" applyProtection="1">
      <alignment horizontal="center" vertical="center"/>
      <protection locked="0"/>
    </xf>
    <xf numFmtId="2" fontId="4" fillId="0" borderId="34" xfId="50" applyNumberFormat="1" applyFont="1" applyFill="1" applyBorder="1" applyAlignment="1" applyProtection="1">
      <alignment horizontal="center" vertical="center"/>
      <protection locked="0"/>
    </xf>
    <xf numFmtId="2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9" fillId="35" borderId="65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9" fillId="35" borderId="68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52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63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4" fontId="4" fillId="35" borderId="36" xfId="0" applyNumberFormat="1" applyFont="1" applyFill="1" applyBorder="1" applyAlignment="1">
      <alignment horizontal="right" vertical="center" wrapText="1"/>
    </xf>
    <xf numFmtId="4" fontId="4" fillId="35" borderId="13" xfId="0" applyNumberFormat="1" applyFont="1" applyFill="1" applyBorder="1" applyAlignment="1">
      <alignment horizontal="right" vertical="center" wrapText="1"/>
    </xf>
    <xf numFmtId="4" fontId="4" fillId="35" borderId="35" xfId="0" applyNumberFormat="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52" xfId="0" applyFont="1" applyBorder="1" applyAlignment="1" applyProtection="1">
      <alignment horizontal="left"/>
      <protection/>
    </xf>
    <xf numFmtId="0" fontId="4" fillId="0" borderId="62" xfId="0" applyFont="1" applyBorder="1" applyAlignment="1" applyProtection="1">
      <alignment horizontal="left"/>
      <protection/>
    </xf>
    <xf numFmtId="0" fontId="4" fillId="0" borderId="63" xfId="0" applyFont="1" applyBorder="1" applyAlignment="1" applyProtection="1">
      <alignment horizontal="left"/>
      <protection/>
    </xf>
    <xf numFmtId="4" fontId="4" fillId="0" borderId="69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/>
    </xf>
    <xf numFmtId="4" fontId="8" fillId="0" borderId="11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9" fillId="0" borderId="39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2" fontId="4" fillId="0" borderId="38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70" xfId="50" applyNumberFormat="1" applyFont="1" applyFill="1" applyBorder="1" applyAlignment="1" applyProtection="1">
      <alignment horizontal="center" vertical="center" wrapText="1"/>
      <protection locked="0"/>
    </xf>
    <xf numFmtId="2" fontId="4" fillId="0" borderId="37" xfId="50" applyNumberFormat="1" applyFont="1" applyFill="1" applyBorder="1" applyAlignment="1" applyProtection="1">
      <alignment horizontal="center" vertical="center"/>
      <protection locked="0"/>
    </xf>
    <xf numFmtId="2" fontId="4" fillId="0" borderId="17" xfId="50" applyNumberFormat="1" applyFont="1" applyFill="1" applyBorder="1" applyAlignment="1" applyProtection="1">
      <alignment horizontal="center" vertical="center"/>
      <protection locked="0"/>
    </xf>
    <xf numFmtId="2" fontId="4" fillId="0" borderId="17" xfId="5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1209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 deson"/>
      <sheetName val="crono"/>
      <sheetName val="nao desonerado"/>
    </sheetNames>
    <sheetDataSet>
      <sheetData sheetId="0">
        <row r="11">
          <cell r="B11" t="str">
            <v>SERVIÇOS PRELIMINARES</v>
          </cell>
        </row>
        <row r="15">
          <cell r="B15" t="str">
            <v>FUNDAÇÕES</v>
          </cell>
        </row>
        <row r="22">
          <cell r="B22" t="str">
            <v>MOVIMENTO DE TERRA</v>
          </cell>
        </row>
        <row r="25">
          <cell r="B25" t="str">
            <v>PAVIMENTAÇÃO</v>
          </cell>
        </row>
        <row r="30">
          <cell r="B30" t="str">
            <v>ALVENARIA</v>
          </cell>
        </row>
        <row r="33">
          <cell r="B33" t="str">
            <v>REVESTIMENTOS</v>
          </cell>
        </row>
        <row r="37">
          <cell r="B37" t="str">
            <v>COBERTURA</v>
          </cell>
        </row>
        <row r="42">
          <cell r="B42" t="str">
            <v>ESQUADRIAS</v>
          </cell>
        </row>
        <row r="48">
          <cell r="B48" t="str">
            <v>INSTALAÇÕES HIDRÁULICAS</v>
          </cell>
        </row>
        <row r="58">
          <cell r="B58" t="str">
            <v>INSTALAÇÕES SANITÁRIAS</v>
          </cell>
        </row>
        <row r="68">
          <cell r="B68" t="str">
            <v>LOUÇAS E ACESSÓRIOS SANITÁRIOS</v>
          </cell>
        </row>
        <row r="78">
          <cell r="B78" t="str">
            <v>TANQUE DE LAVAR ROUPA</v>
          </cell>
        </row>
        <row r="82">
          <cell r="B82" t="str">
            <v>PINTURAS</v>
          </cell>
        </row>
        <row r="86">
          <cell r="B86" t="str">
            <v>INSTALAÇÕES ELÉTRICAS</v>
          </cell>
        </row>
        <row r="102">
          <cell r="B102" t="str">
            <v>CAIXA DE PASSAGEM</v>
          </cell>
        </row>
        <row r="113">
          <cell r="B113" t="str">
            <v>FOSSA SÉPTICA/FILTRO</v>
          </cell>
        </row>
        <row r="121">
          <cell r="B121" t="str">
            <v>SUMIDOURO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86"/>
  <sheetViews>
    <sheetView tabSelected="1" zoomScale="130" zoomScaleNormal="130" zoomScaleSheetLayoutView="120" zoomScalePageLayoutView="0" workbookViewId="0" topLeftCell="B1">
      <selection activeCell="F13" sqref="F13"/>
    </sheetView>
  </sheetViews>
  <sheetFormatPr defaultColWidth="9.140625" defaultRowHeight="12.75"/>
  <cols>
    <col min="1" max="1" width="2.421875" style="7" hidden="1" customWidth="1"/>
    <col min="2" max="2" width="5.28125" style="7" customWidth="1"/>
    <col min="3" max="3" width="37.57421875" style="7" customWidth="1"/>
    <col min="4" max="4" width="11.140625" style="7" customWidth="1"/>
    <col min="5" max="5" width="5.28125" style="7" customWidth="1"/>
    <col min="6" max="6" width="7.00390625" style="7" customWidth="1"/>
    <col min="7" max="7" width="0" style="7" hidden="1" customWidth="1"/>
    <col min="8" max="8" width="11.00390625" style="7" hidden="1" customWidth="1"/>
    <col min="9" max="9" width="11.7109375" style="7" hidden="1" customWidth="1"/>
    <col min="10" max="10" width="8.57421875" style="7" customWidth="1"/>
    <col min="11" max="11" width="13.140625" style="7" customWidth="1"/>
    <col min="12" max="12" width="12.00390625" style="7" customWidth="1"/>
    <col min="13" max="13" width="10.421875" style="7" customWidth="1"/>
    <col min="14" max="16384" width="9.140625" style="7" customWidth="1"/>
  </cols>
  <sheetData>
    <row r="1" spans="2:50" ht="19.5" customHeight="1">
      <c r="B1" s="259" t="s">
        <v>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2:54" ht="11.25">
      <c r="B2" s="264" t="s">
        <v>0</v>
      </c>
      <c r="C2" s="265"/>
      <c r="D2" s="188" t="s">
        <v>15</v>
      </c>
      <c r="E2" s="189"/>
      <c r="F2" s="189"/>
      <c r="G2" s="189"/>
      <c r="H2" s="189"/>
      <c r="I2" s="189"/>
      <c r="J2" s="189"/>
      <c r="K2" s="189" t="s">
        <v>19</v>
      </c>
      <c r="L2" s="189"/>
      <c r="M2" s="194"/>
      <c r="N2" s="8"/>
      <c r="O2" s="8"/>
      <c r="P2" s="9"/>
      <c r="Q2" s="8"/>
      <c r="R2" s="9"/>
      <c r="S2" s="9"/>
      <c r="T2" s="8"/>
      <c r="U2" s="9"/>
      <c r="V2" s="9"/>
      <c r="W2" s="9"/>
      <c r="X2" s="9"/>
      <c r="Y2" s="8"/>
      <c r="Z2" s="8"/>
      <c r="AA2" s="8"/>
      <c r="AB2" s="8"/>
      <c r="AC2" s="8"/>
      <c r="AD2" s="8"/>
      <c r="AE2" s="8"/>
      <c r="AF2" s="8"/>
      <c r="AG2" s="8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8"/>
      <c r="AU2" s="8"/>
      <c r="AV2" s="8"/>
      <c r="AW2" s="8"/>
      <c r="AX2" s="8"/>
      <c r="AY2" s="8"/>
      <c r="AZ2" s="8"/>
      <c r="BA2" s="8"/>
      <c r="BB2" s="11"/>
    </row>
    <row r="3" spans="2:54" ht="15" customHeight="1">
      <c r="B3" s="266" t="s">
        <v>16</v>
      </c>
      <c r="C3" s="267"/>
      <c r="D3" s="186">
        <v>43615</v>
      </c>
      <c r="E3" s="12"/>
      <c r="F3" s="12"/>
      <c r="G3" s="12"/>
      <c r="H3" s="12"/>
      <c r="I3" s="187"/>
      <c r="J3" s="187"/>
      <c r="K3" s="187" t="s">
        <v>278</v>
      </c>
      <c r="L3" s="12"/>
      <c r="M3" s="19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2:53" ht="11.25">
      <c r="B4" s="193" t="s">
        <v>2</v>
      </c>
      <c r="C4" s="191"/>
      <c r="D4" s="190" t="s">
        <v>4</v>
      </c>
      <c r="E4" s="189"/>
      <c r="F4" s="189"/>
      <c r="G4" s="189"/>
      <c r="H4" s="192"/>
      <c r="I4" s="189"/>
      <c r="J4" s="189"/>
      <c r="K4" s="189" t="s">
        <v>14</v>
      </c>
      <c r="L4" s="189"/>
      <c r="M4" s="19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15"/>
      <c r="AZ4" s="15"/>
      <c r="BA4" s="15"/>
    </row>
    <row r="5" spans="2:53" ht="12.75" customHeight="1" thickBot="1">
      <c r="B5" s="268" t="s">
        <v>3</v>
      </c>
      <c r="C5" s="269"/>
      <c r="D5" s="196" t="s">
        <v>29</v>
      </c>
      <c r="E5" s="197"/>
      <c r="F5" s="197"/>
      <c r="G5" s="197"/>
      <c r="H5" s="198"/>
      <c r="I5" s="197"/>
      <c r="J5" s="199"/>
      <c r="K5" s="199" t="s">
        <v>277</v>
      </c>
      <c r="L5" s="197"/>
      <c r="M5" s="200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5"/>
      <c r="AZ5" s="15"/>
      <c r="BA5" s="15"/>
    </row>
    <row r="6" spans="2:53" ht="12.75" customHeight="1">
      <c r="B6" s="291" t="s">
        <v>1</v>
      </c>
      <c r="C6" s="293" t="s">
        <v>6</v>
      </c>
      <c r="D6" s="279" t="s">
        <v>7</v>
      </c>
      <c r="E6" s="281" t="s">
        <v>8</v>
      </c>
      <c r="F6" s="283" t="s">
        <v>9</v>
      </c>
      <c r="G6" s="288" t="s">
        <v>11</v>
      </c>
      <c r="H6" s="289"/>
      <c r="I6" s="290"/>
      <c r="J6" s="285" t="s">
        <v>12</v>
      </c>
      <c r="K6" s="286"/>
      <c r="L6" s="287"/>
      <c r="M6" s="277" t="s">
        <v>18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2:53" ht="32.25" customHeight="1" thickBot="1">
      <c r="B7" s="292"/>
      <c r="C7" s="294"/>
      <c r="D7" s="280"/>
      <c r="E7" s="282"/>
      <c r="F7" s="284"/>
      <c r="G7" s="17" t="s">
        <v>10</v>
      </c>
      <c r="H7" s="16" t="s">
        <v>17</v>
      </c>
      <c r="I7" s="18" t="s">
        <v>279</v>
      </c>
      <c r="J7" s="17" t="s">
        <v>10</v>
      </c>
      <c r="K7" s="16" t="s">
        <v>13</v>
      </c>
      <c r="L7" s="19" t="s">
        <v>195</v>
      </c>
      <c r="M7" s="27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2:53" ht="11.25">
      <c r="B8" s="118" t="s">
        <v>21</v>
      </c>
      <c r="C8" s="270" t="s">
        <v>20</v>
      </c>
      <c r="D8" s="270"/>
      <c r="E8" s="270"/>
      <c r="F8" s="270"/>
      <c r="G8" s="270"/>
      <c r="H8" s="270"/>
      <c r="I8" s="270"/>
      <c r="J8" s="270"/>
      <c r="K8" s="201"/>
      <c r="L8" s="202"/>
      <c r="M8" s="203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2:53" ht="22.5">
      <c r="B9" s="47" t="s">
        <v>25</v>
      </c>
      <c r="C9" s="204" t="s">
        <v>328</v>
      </c>
      <c r="D9" s="3">
        <v>99059</v>
      </c>
      <c r="E9" s="3" t="s">
        <v>23</v>
      </c>
      <c r="F9" s="23">
        <v>65</v>
      </c>
      <c r="G9" s="145">
        <v>5.71</v>
      </c>
      <c r="H9" s="23">
        <f>F9*G9</f>
        <v>371.15</v>
      </c>
      <c r="I9" s="23">
        <f>((G9*F9)*1.2397)</f>
        <v>460.11465499999997</v>
      </c>
      <c r="J9" s="145">
        <v>5.33</v>
      </c>
      <c r="K9" s="23">
        <f>J9*F9</f>
        <v>346.45</v>
      </c>
      <c r="L9" s="23">
        <f>((J9*F9)*1.3025)</f>
        <v>451.251125</v>
      </c>
      <c r="M9" s="24">
        <f>I9-L9</f>
        <v>8.863529999999969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2:53" ht="22.5">
      <c r="B10" s="47" t="s">
        <v>26</v>
      </c>
      <c r="C10" s="205" t="s">
        <v>22</v>
      </c>
      <c r="D10" s="3">
        <v>93358</v>
      </c>
      <c r="E10" s="3" t="s">
        <v>24</v>
      </c>
      <c r="F10" s="23">
        <v>37</v>
      </c>
      <c r="G10" s="105">
        <v>68.63</v>
      </c>
      <c r="H10" s="23">
        <f>F10*G10</f>
        <v>2539.31</v>
      </c>
      <c r="I10" s="23">
        <f>((G10*F10)*1.2397)</f>
        <v>3147.982607</v>
      </c>
      <c r="J10" s="105">
        <v>62.14</v>
      </c>
      <c r="K10" s="23">
        <f>J10*F10</f>
        <v>2299.18</v>
      </c>
      <c r="L10" s="23">
        <f>((J10*F10)*1.3025)</f>
        <v>2994.6819499999997</v>
      </c>
      <c r="M10" s="24">
        <f>I10-L10</f>
        <v>153.30065700000023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2:53" ht="11.25">
      <c r="B11" s="271" t="s">
        <v>161</v>
      </c>
      <c r="C11" s="272"/>
      <c r="D11" s="272"/>
      <c r="E11" s="272"/>
      <c r="F11" s="272"/>
      <c r="G11" s="272"/>
      <c r="H11" s="273"/>
      <c r="I11" s="206">
        <f>I9+I10</f>
        <v>3608.097262</v>
      </c>
      <c r="J11" s="23"/>
      <c r="K11" s="23"/>
      <c r="L11" s="206">
        <f>L9+L10</f>
        <v>3445.933075</v>
      </c>
      <c r="M11" s="20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2:53" ht="11.25">
      <c r="B12" s="208" t="s">
        <v>28</v>
      </c>
      <c r="C12" s="209" t="s">
        <v>27</v>
      </c>
      <c r="D12" s="210"/>
      <c r="E12" s="210"/>
      <c r="F12" s="210"/>
      <c r="G12" s="210"/>
      <c r="H12" s="210"/>
      <c r="I12" s="210"/>
      <c r="J12" s="210"/>
      <c r="K12" s="210"/>
      <c r="L12" s="211"/>
      <c r="M12" s="21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2:53" ht="22.5">
      <c r="B13" s="48" t="s">
        <v>41</v>
      </c>
      <c r="C13" s="213" t="s">
        <v>30</v>
      </c>
      <c r="D13" s="3">
        <v>73361</v>
      </c>
      <c r="E13" s="3" t="s">
        <v>24</v>
      </c>
      <c r="F13" s="46">
        <v>9.75</v>
      </c>
      <c r="G13" s="106">
        <v>386.49</v>
      </c>
      <c r="H13" s="23">
        <f>F13*G13</f>
        <v>3768.2775</v>
      </c>
      <c r="I13" s="23">
        <f>((G13*F13)*1.2397)</f>
        <v>4671.53361675</v>
      </c>
      <c r="J13" s="106">
        <v>365.58</v>
      </c>
      <c r="K13" s="23">
        <f>J13*F13</f>
        <v>3564.4049999999997</v>
      </c>
      <c r="L13" s="23">
        <f>((J13*F13)*1.3025)</f>
        <v>4642.6375124999995</v>
      </c>
      <c r="M13" s="24">
        <f>I13-L13</f>
        <v>28.896104250000462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2:53" ht="11.25">
      <c r="B14" s="48" t="s">
        <v>42</v>
      </c>
      <c r="C14" s="213" t="s">
        <v>31</v>
      </c>
      <c r="D14" s="3">
        <v>72131</v>
      </c>
      <c r="E14" s="3" t="s">
        <v>23</v>
      </c>
      <c r="F14" s="23">
        <v>35</v>
      </c>
      <c r="G14" s="106">
        <v>122.67</v>
      </c>
      <c r="H14" s="23">
        <f>F14*G14</f>
        <v>4293.45</v>
      </c>
      <c r="I14" s="23">
        <f>((G14*F14)*1.2397)</f>
        <v>5322.589965</v>
      </c>
      <c r="J14" s="106">
        <v>116.3</v>
      </c>
      <c r="K14" s="23">
        <f>J14*F14</f>
        <v>4070.5</v>
      </c>
      <c r="L14" s="23">
        <f>((J14*F14)*1.3025)</f>
        <v>5301.82625</v>
      </c>
      <c r="M14" s="24">
        <f>I14-L14</f>
        <v>20.763715000000047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2:53" ht="11.25">
      <c r="B15" s="48" t="s">
        <v>43</v>
      </c>
      <c r="C15" s="213" t="s">
        <v>32</v>
      </c>
      <c r="D15" s="3" t="s">
        <v>35</v>
      </c>
      <c r="E15" s="3" t="s">
        <v>36</v>
      </c>
      <c r="F15" s="23">
        <v>75</v>
      </c>
      <c r="G15" s="106">
        <v>9.9</v>
      </c>
      <c r="H15" s="23">
        <f>F15*G15</f>
        <v>742.5</v>
      </c>
      <c r="I15" s="23">
        <f>((G15*F15)*1.2397)</f>
        <v>920.47725</v>
      </c>
      <c r="J15" s="106">
        <v>9.24</v>
      </c>
      <c r="K15" s="23">
        <f>J15*F15</f>
        <v>693</v>
      </c>
      <c r="L15" s="23">
        <f>((J15*F15)*1.3025)</f>
        <v>902.6325</v>
      </c>
      <c r="M15" s="24">
        <f>I15-L15</f>
        <v>17.844749999999976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2:13" ht="11.25">
      <c r="B16" s="48" t="s">
        <v>44</v>
      </c>
      <c r="C16" s="213" t="s">
        <v>33</v>
      </c>
      <c r="D16" s="3">
        <v>87878</v>
      </c>
      <c r="E16" s="3" t="s">
        <v>23</v>
      </c>
      <c r="F16" s="23">
        <v>70</v>
      </c>
      <c r="G16" s="106">
        <v>3.55</v>
      </c>
      <c r="H16" s="23">
        <f>F16*G16</f>
        <v>248.5</v>
      </c>
      <c r="I16" s="23">
        <f>((G16*F16)*1.2397)</f>
        <v>308.06545</v>
      </c>
      <c r="J16" s="106">
        <v>3.32</v>
      </c>
      <c r="K16" s="23">
        <f>J16*F16</f>
        <v>232.39999999999998</v>
      </c>
      <c r="L16" s="23">
        <f>((J16*F16)*1.3025)</f>
        <v>302.70099999999996</v>
      </c>
      <c r="M16" s="24">
        <f>I16-L16</f>
        <v>5.3644500000000335</v>
      </c>
    </row>
    <row r="17" spans="2:13" ht="33.75">
      <c r="B17" s="48" t="s">
        <v>45</v>
      </c>
      <c r="C17" s="214" t="s">
        <v>330</v>
      </c>
      <c r="D17" s="3">
        <v>87529</v>
      </c>
      <c r="E17" s="3" t="s">
        <v>23</v>
      </c>
      <c r="F17" s="23">
        <v>70</v>
      </c>
      <c r="G17" s="106">
        <v>20.95</v>
      </c>
      <c r="H17" s="23">
        <f>F17*G17</f>
        <v>1466.5</v>
      </c>
      <c r="I17" s="23">
        <f>((G17*F17)*1.2397)</f>
        <v>1818.02005</v>
      </c>
      <c r="J17" s="106">
        <v>19.72</v>
      </c>
      <c r="K17" s="23">
        <f>J17*F17</f>
        <v>1380.3999999999999</v>
      </c>
      <c r="L17" s="23">
        <f>((J17*F17)*1.3025)</f>
        <v>1797.9709999999998</v>
      </c>
      <c r="M17" s="24">
        <f>I17-L17</f>
        <v>20.049050000000307</v>
      </c>
    </row>
    <row r="18" spans="2:13" ht="11.25">
      <c r="B18" s="271" t="s">
        <v>162</v>
      </c>
      <c r="C18" s="272"/>
      <c r="D18" s="272"/>
      <c r="E18" s="272"/>
      <c r="F18" s="272"/>
      <c r="G18" s="272"/>
      <c r="H18" s="273"/>
      <c r="I18" s="206">
        <f>SUM(I13:I17)</f>
        <v>13040.68633175</v>
      </c>
      <c r="J18" s="215"/>
      <c r="K18" s="215"/>
      <c r="L18" s="216">
        <f>SUM(L13:L17)</f>
        <v>12947.768262499998</v>
      </c>
      <c r="M18" s="212"/>
    </row>
    <row r="19" spans="2:13" ht="11.25">
      <c r="B19" s="208" t="s">
        <v>37</v>
      </c>
      <c r="C19" s="209" t="s">
        <v>38</v>
      </c>
      <c r="D19" s="210"/>
      <c r="E19" s="210"/>
      <c r="F19" s="210"/>
      <c r="G19" s="210"/>
      <c r="H19" s="210"/>
      <c r="I19" s="210"/>
      <c r="J19" s="210"/>
      <c r="K19" s="210"/>
      <c r="L19" s="211"/>
      <c r="M19" s="212"/>
    </row>
    <row r="20" spans="2:13" ht="22.5">
      <c r="B20" s="47" t="s">
        <v>40</v>
      </c>
      <c r="C20" s="205" t="s">
        <v>39</v>
      </c>
      <c r="D20" s="3">
        <v>93382</v>
      </c>
      <c r="E20" s="3" t="s">
        <v>24</v>
      </c>
      <c r="F20" s="23">
        <v>20.5</v>
      </c>
      <c r="G20" s="23">
        <v>26.25</v>
      </c>
      <c r="H20" s="23">
        <f>F20*G20</f>
        <v>538.125</v>
      </c>
      <c r="I20" s="23">
        <f>((G20*F20)*1.2397)</f>
        <v>667.1135625000001</v>
      </c>
      <c r="J20" s="23">
        <v>23.84</v>
      </c>
      <c r="K20" s="23">
        <f>J20*F20</f>
        <v>488.71999999999997</v>
      </c>
      <c r="L20" s="23">
        <f>((J20*F20)*1.3025)</f>
        <v>636.5577999999999</v>
      </c>
      <c r="M20" s="24">
        <f>I20-L20</f>
        <v>30.555762500000128</v>
      </c>
    </row>
    <row r="21" spans="2:13" ht="11.25">
      <c r="B21" s="262" t="s">
        <v>160</v>
      </c>
      <c r="C21" s="263"/>
      <c r="D21" s="263"/>
      <c r="E21" s="263"/>
      <c r="F21" s="263"/>
      <c r="G21" s="263"/>
      <c r="H21" s="263"/>
      <c r="I21" s="206">
        <f>I20</f>
        <v>667.1135625000001</v>
      </c>
      <c r="J21" s="50"/>
      <c r="K21" s="50"/>
      <c r="L21" s="206">
        <f>L20</f>
        <v>636.5577999999999</v>
      </c>
      <c r="M21" s="212"/>
    </row>
    <row r="22" spans="2:13" ht="11.25">
      <c r="B22" s="208" t="s">
        <v>46</v>
      </c>
      <c r="C22" s="209" t="s">
        <v>53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2"/>
    </row>
    <row r="23" spans="2:13" ht="11.25">
      <c r="B23" s="47" t="s">
        <v>50</v>
      </c>
      <c r="C23" s="217" t="s">
        <v>329</v>
      </c>
      <c r="D23" s="3">
        <v>83668</v>
      </c>
      <c r="E23" s="3" t="s">
        <v>23</v>
      </c>
      <c r="F23" s="23">
        <v>49.5</v>
      </c>
      <c r="G23" s="105">
        <v>4.29</v>
      </c>
      <c r="H23" s="23">
        <f>F23*G23</f>
        <v>212.355</v>
      </c>
      <c r="I23" s="23">
        <f>((G23*F23)*1.2397)</f>
        <v>263.2564935</v>
      </c>
      <c r="J23" s="23">
        <v>4.11</v>
      </c>
      <c r="K23" s="23">
        <f>J23*F23</f>
        <v>203.44500000000002</v>
      </c>
      <c r="L23" s="23">
        <f>((J23*F23)*1.3025)</f>
        <v>264.9871125</v>
      </c>
      <c r="M23" s="24">
        <f>I23-L23</f>
        <v>-1.730619000000047</v>
      </c>
    </row>
    <row r="24" spans="2:13" ht="22.5">
      <c r="B24" s="47" t="s">
        <v>51</v>
      </c>
      <c r="C24" s="218" t="s">
        <v>331</v>
      </c>
      <c r="D24" s="3">
        <v>94962</v>
      </c>
      <c r="E24" s="3" t="s">
        <v>23</v>
      </c>
      <c r="F24" s="23">
        <v>49.5</v>
      </c>
      <c r="G24" s="105">
        <v>13.81</v>
      </c>
      <c r="H24" s="23">
        <f>F24*G24</f>
        <v>683.595</v>
      </c>
      <c r="I24" s="23">
        <f>((G24*F24)*1.2397)</f>
        <v>847.4527215</v>
      </c>
      <c r="J24" s="23">
        <v>13.44</v>
      </c>
      <c r="K24" s="23">
        <f>J24*F24</f>
        <v>665.28</v>
      </c>
      <c r="L24" s="23">
        <f>((J24*F24)*1.3025)</f>
        <v>866.5272</v>
      </c>
      <c r="M24" s="24">
        <f>I24-L24</f>
        <v>-19.07447849999994</v>
      </c>
    </row>
    <row r="25" spans="2:13" ht="22.5">
      <c r="B25" s="47" t="s">
        <v>52</v>
      </c>
      <c r="C25" s="213" t="s">
        <v>49</v>
      </c>
      <c r="D25" s="3">
        <v>98679</v>
      </c>
      <c r="E25" s="3" t="s">
        <v>23</v>
      </c>
      <c r="F25" s="23">
        <v>49.5</v>
      </c>
      <c r="G25" s="105">
        <v>27.92</v>
      </c>
      <c r="H25" s="23">
        <f>F25*G25</f>
        <v>1382.0400000000002</v>
      </c>
      <c r="I25" s="23">
        <f>((G25*F25)*1.2397)</f>
        <v>1713.3149880000003</v>
      </c>
      <c r="J25" s="23">
        <v>26.55</v>
      </c>
      <c r="K25" s="23">
        <f>J25*F25</f>
        <v>1314.2250000000001</v>
      </c>
      <c r="L25" s="23">
        <f>((J25*F25)*1.3025)</f>
        <v>1711.7780625000003</v>
      </c>
      <c r="M25" s="24">
        <f>I25-L25</f>
        <v>1.5369255000000521</v>
      </c>
    </row>
    <row r="26" spans="2:13" ht="11.25">
      <c r="B26" s="262" t="s">
        <v>158</v>
      </c>
      <c r="C26" s="263"/>
      <c r="D26" s="263"/>
      <c r="E26" s="263"/>
      <c r="F26" s="263"/>
      <c r="G26" s="263"/>
      <c r="H26" s="263"/>
      <c r="I26" s="206">
        <f>SUM(I23:I25)</f>
        <v>2824.0242030000004</v>
      </c>
      <c r="J26" s="215"/>
      <c r="K26" s="215"/>
      <c r="L26" s="206">
        <f>SUM(L23:L25)</f>
        <v>2843.292375</v>
      </c>
      <c r="M26" s="212"/>
    </row>
    <row r="27" spans="2:13" ht="11.25">
      <c r="B27" s="208" t="s">
        <v>56</v>
      </c>
      <c r="C27" s="209" t="s">
        <v>55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2"/>
    </row>
    <row r="28" spans="2:13" ht="33.75">
      <c r="B28" s="47" t="s">
        <v>57</v>
      </c>
      <c r="C28" s="49" t="s">
        <v>54</v>
      </c>
      <c r="D28" s="3">
        <v>87499</v>
      </c>
      <c r="E28" s="3" t="s">
        <v>23</v>
      </c>
      <c r="F28" s="23">
        <v>369.75</v>
      </c>
      <c r="G28" s="23">
        <v>76.11</v>
      </c>
      <c r="H28" s="23">
        <f>F28*G28</f>
        <v>28141.6725</v>
      </c>
      <c r="I28" s="23">
        <f>((G28*F28)*1.2397)</f>
        <v>34887.23139825</v>
      </c>
      <c r="J28" s="23">
        <v>70.4</v>
      </c>
      <c r="K28" s="23">
        <f>J28*F28</f>
        <v>26030.4</v>
      </c>
      <c r="L28" s="23">
        <f>((J28*F28)*1.3025)</f>
        <v>33904.596000000005</v>
      </c>
      <c r="M28" s="24">
        <f>I28-L28</f>
        <v>982.6353982499932</v>
      </c>
    </row>
    <row r="29" spans="2:13" ht="11.25">
      <c r="B29" s="262" t="s">
        <v>159</v>
      </c>
      <c r="C29" s="263"/>
      <c r="D29" s="263"/>
      <c r="E29" s="263"/>
      <c r="F29" s="263"/>
      <c r="G29" s="263"/>
      <c r="H29" s="263"/>
      <c r="I29" s="206">
        <f>I28</f>
        <v>34887.23139825</v>
      </c>
      <c r="J29" s="215"/>
      <c r="K29" s="215"/>
      <c r="L29" s="206">
        <f>L28</f>
        <v>33904.596000000005</v>
      </c>
      <c r="M29" s="212"/>
    </row>
    <row r="30" spans="2:13" ht="11.25">
      <c r="B30" s="208" t="s">
        <v>58</v>
      </c>
      <c r="C30" s="219" t="s">
        <v>59</v>
      </c>
      <c r="D30" s="219"/>
      <c r="E30" s="219"/>
      <c r="F30" s="219"/>
      <c r="G30" s="219"/>
      <c r="H30" s="219"/>
      <c r="I30" s="219"/>
      <c r="J30" s="219"/>
      <c r="K30" s="210"/>
      <c r="L30" s="210"/>
      <c r="M30" s="212"/>
    </row>
    <row r="31" spans="2:13" ht="11.25">
      <c r="B31" s="47" t="s">
        <v>60</v>
      </c>
      <c r="C31" s="213" t="s">
        <v>33</v>
      </c>
      <c r="D31" s="3">
        <v>87878</v>
      </c>
      <c r="E31" s="3" t="s">
        <v>23</v>
      </c>
      <c r="F31" s="23">
        <v>724</v>
      </c>
      <c r="G31" s="106">
        <v>3.55</v>
      </c>
      <c r="H31" s="23">
        <f>F31*G31</f>
        <v>2570.2</v>
      </c>
      <c r="I31" s="23">
        <f>((G31*F31)*1.2397)</f>
        <v>3186.2769399999997</v>
      </c>
      <c r="J31" s="106">
        <v>3.32</v>
      </c>
      <c r="K31" s="23">
        <f>J31*F31</f>
        <v>2403.68</v>
      </c>
      <c r="L31" s="23">
        <f>((J31*F31)*1.3025)</f>
        <v>3130.7931999999996</v>
      </c>
      <c r="M31" s="24">
        <f>I31-L31</f>
        <v>55.483740000000125</v>
      </c>
    </row>
    <row r="32" spans="2:13" ht="33.75">
      <c r="B32" s="47" t="s">
        <v>61</v>
      </c>
      <c r="C32" s="214" t="str">
        <f>C17</f>
        <v>Emboço paulista (massa única) traço 1:2:8 (cimento:cal e areia media), espessura 1,5 cm, preparo mecanico da argamassa **</v>
      </c>
      <c r="D32" s="3">
        <v>87529</v>
      </c>
      <c r="E32" s="3" t="s">
        <v>23</v>
      </c>
      <c r="F32" s="23">
        <v>724</v>
      </c>
      <c r="G32" s="106">
        <v>20.95</v>
      </c>
      <c r="H32" s="23">
        <f>F32*G32</f>
        <v>15167.8</v>
      </c>
      <c r="I32" s="23">
        <f>((G32*F32)*1.2397)</f>
        <v>18803.52166</v>
      </c>
      <c r="J32" s="106">
        <v>19.72</v>
      </c>
      <c r="K32" s="23">
        <f>J32*F32</f>
        <v>14277.279999999999</v>
      </c>
      <c r="L32" s="23">
        <f>((J32*F32)*1.3025)</f>
        <v>18596.157199999998</v>
      </c>
      <c r="M32" s="24">
        <f>I32-L32</f>
        <v>207.3644600000007</v>
      </c>
    </row>
    <row r="33" spans="2:13" ht="11.25">
      <c r="B33" s="262" t="s">
        <v>156</v>
      </c>
      <c r="C33" s="263"/>
      <c r="D33" s="263"/>
      <c r="E33" s="263"/>
      <c r="F33" s="263"/>
      <c r="G33" s="263"/>
      <c r="H33" s="263"/>
      <c r="I33" s="206">
        <f>I32+I31</f>
        <v>21989.7986</v>
      </c>
      <c r="J33" s="50"/>
      <c r="K33" s="50"/>
      <c r="L33" s="206">
        <f>L32+L31</f>
        <v>21726.950399999998</v>
      </c>
      <c r="M33" s="212"/>
    </row>
    <row r="34" spans="2:13" ht="11.25">
      <c r="B34" s="185" t="s">
        <v>63</v>
      </c>
      <c r="C34" s="219" t="s">
        <v>62</v>
      </c>
      <c r="D34" s="210"/>
      <c r="E34" s="210"/>
      <c r="F34" s="210"/>
      <c r="G34" s="210"/>
      <c r="H34" s="210"/>
      <c r="I34" s="210"/>
      <c r="J34" s="210"/>
      <c r="K34" s="210"/>
      <c r="L34" s="211"/>
      <c r="M34" s="212"/>
    </row>
    <row r="35" spans="2:13" ht="22.5">
      <c r="B35" s="47" t="s">
        <v>67</v>
      </c>
      <c r="C35" s="205" t="s">
        <v>64</v>
      </c>
      <c r="D35" s="3">
        <v>92543</v>
      </c>
      <c r="E35" s="3" t="s">
        <v>23</v>
      </c>
      <c r="F35" s="23">
        <v>65</v>
      </c>
      <c r="G35" s="105">
        <v>15.32</v>
      </c>
      <c r="H35" s="23">
        <f>F35*G35</f>
        <v>995.8000000000001</v>
      </c>
      <c r="I35" s="23">
        <f>((G35*F35)*1.2397)</f>
        <v>1234.4932600000002</v>
      </c>
      <c r="J35" s="105">
        <v>14.96</v>
      </c>
      <c r="K35" s="23">
        <f>J35*F35</f>
        <v>972.4000000000001</v>
      </c>
      <c r="L35" s="23">
        <f>((J35*F35)*1.3025)</f>
        <v>1266.5510000000002</v>
      </c>
      <c r="M35" s="24">
        <f>I35-L35</f>
        <v>-32.05773999999997</v>
      </c>
    </row>
    <row r="36" spans="2:13" ht="33.75">
      <c r="B36" s="47" t="s">
        <v>68</v>
      </c>
      <c r="C36" s="21" t="s">
        <v>65</v>
      </c>
      <c r="D36" s="22">
        <v>94210</v>
      </c>
      <c r="E36" s="22" t="s">
        <v>23</v>
      </c>
      <c r="F36" s="23">
        <v>65</v>
      </c>
      <c r="G36" s="106">
        <v>33.76</v>
      </c>
      <c r="H36" s="23">
        <f>F36*G36</f>
        <v>2194.4</v>
      </c>
      <c r="I36" s="23">
        <f>((G36*F36)*1.2397)</f>
        <v>2720.39768</v>
      </c>
      <c r="J36" s="105">
        <v>33.19</v>
      </c>
      <c r="K36" s="23">
        <f>J36*F36</f>
        <v>2157.35</v>
      </c>
      <c r="L36" s="23">
        <f>((J36*F36)*1.3025)</f>
        <v>2809.948375</v>
      </c>
      <c r="M36" s="24">
        <f>I36-L36</f>
        <v>-89.5506949999999</v>
      </c>
    </row>
    <row r="37" spans="2:13" ht="11.25">
      <c r="B37" s="47" t="s">
        <v>69</v>
      </c>
      <c r="C37" s="220" t="s">
        <v>66</v>
      </c>
      <c r="D37" s="3">
        <v>55960</v>
      </c>
      <c r="E37" s="3" t="s">
        <v>23</v>
      </c>
      <c r="F37" s="23">
        <v>65</v>
      </c>
      <c r="G37" s="105">
        <v>5.23</v>
      </c>
      <c r="H37" s="23">
        <f>F37*G37</f>
        <v>339.95000000000005</v>
      </c>
      <c r="I37" s="23">
        <f>((G37*F37)*1.2397)</f>
        <v>421.43601500000005</v>
      </c>
      <c r="J37" s="105">
        <v>4.9</v>
      </c>
      <c r="K37" s="23">
        <f>J37*F37</f>
        <v>318.5</v>
      </c>
      <c r="L37" s="23">
        <f>((J37*F37)*1.3025)</f>
        <v>414.84625</v>
      </c>
      <c r="M37" s="24">
        <f>I37-L37</f>
        <v>6.589765000000057</v>
      </c>
    </row>
    <row r="38" spans="2:13" ht="11.25">
      <c r="B38" s="262" t="s">
        <v>157</v>
      </c>
      <c r="C38" s="263"/>
      <c r="D38" s="263"/>
      <c r="E38" s="263"/>
      <c r="F38" s="263"/>
      <c r="G38" s="263"/>
      <c r="H38" s="263"/>
      <c r="I38" s="206">
        <f>SUM(I35:I37)</f>
        <v>4376.326955</v>
      </c>
      <c r="J38" s="50"/>
      <c r="K38" s="50"/>
      <c r="L38" s="206">
        <f>SUM(L35:L37)</f>
        <v>4491.345625</v>
      </c>
      <c r="M38" s="212"/>
    </row>
    <row r="39" spans="2:13" ht="11.25">
      <c r="B39" s="221" t="s">
        <v>71</v>
      </c>
      <c r="C39" s="219" t="s">
        <v>72</v>
      </c>
      <c r="D39" s="210"/>
      <c r="E39" s="210"/>
      <c r="F39" s="222"/>
      <c r="G39" s="222"/>
      <c r="H39" s="223"/>
      <c r="I39" s="224"/>
      <c r="J39" s="225"/>
      <c r="K39" s="226"/>
      <c r="L39" s="227"/>
      <c r="M39" s="207"/>
    </row>
    <row r="40" spans="2:13" ht="56.25">
      <c r="B40" s="54" t="s">
        <v>78</v>
      </c>
      <c r="C40" s="205" t="s">
        <v>73</v>
      </c>
      <c r="D40" s="22" t="s">
        <v>77</v>
      </c>
      <c r="E40" s="3" t="s">
        <v>70</v>
      </c>
      <c r="F40" s="23">
        <v>25</v>
      </c>
      <c r="G40" s="23">
        <v>567.57</v>
      </c>
      <c r="H40" s="23">
        <f>F40*G40</f>
        <v>14189.250000000002</v>
      </c>
      <c r="I40" s="23">
        <f>((G40*F40)*1.2397)</f>
        <v>17590.413225000004</v>
      </c>
      <c r="J40" s="106">
        <v>552.6</v>
      </c>
      <c r="K40" s="23">
        <f>J40*F40</f>
        <v>13815</v>
      </c>
      <c r="L40" s="23">
        <f>((J40*F40)*1.3025)</f>
        <v>17994.0375</v>
      </c>
      <c r="M40" s="24">
        <f>I40-L40</f>
        <v>-403.62427499999467</v>
      </c>
    </row>
    <row r="41" spans="2:13" ht="22.5">
      <c r="B41" s="54" t="s">
        <v>79</v>
      </c>
      <c r="C41" s="205" t="s">
        <v>74</v>
      </c>
      <c r="D41" s="3">
        <v>94559</v>
      </c>
      <c r="E41" s="3" t="s">
        <v>23</v>
      </c>
      <c r="F41" s="23">
        <v>9</v>
      </c>
      <c r="G41" s="23">
        <v>547.74</v>
      </c>
      <c r="H41" s="23">
        <f>F41*G41</f>
        <v>4929.66</v>
      </c>
      <c r="I41" s="23">
        <f>((G41*F41)*1.2397)</f>
        <v>6111.299502</v>
      </c>
      <c r="J41" s="105">
        <v>534.13</v>
      </c>
      <c r="K41" s="23">
        <f>J41*F41</f>
        <v>4807.17</v>
      </c>
      <c r="L41" s="23">
        <f>((J41*F41)*1.3025)</f>
        <v>6261.338925</v>
      </c>
      <c r="M41" s="24">
        <f>I41-L41</f>
        <v>-150.03942300000017</v>
      </c>
    </row>
    <row r="42" spans="2:13" ht="33.75">
      <c r="B42" s="54" t="s">
        <v>80</v>
      </c>
      <c r="C42" s="205" t="s">
        <v>75</v>
      </c>
      <c r="D42" s="3">
        <v>91305</v>
      </c>
      <c r="E42" s="3" t="s">
        <v>70</v>
      </c>
      <c r="F42" s="23">
        <v>25</v>
      </c>
      <c r="G42" s="23">
        <v>59.73</v>
      </c>
      <c r="H42" s="23">
        <f>F42*G42</f>
        <v>1493.25</v>
      </c>
      <c r="I42" s="23">
        <f>((G42*F42)*1.2397)</f>
        <v>1851.182025</v>
      </c>
      <c r="J42" s="105">
        <v>57.73</v>
      </c>
      <c r="K42" s="23">
        <f>J42*F42</f>
        <v>1443.25</v>
      </c>
      <c r="L42" s="23">
        <f>((J42*F42)*1.3025)</f>
        <v>1879.8331249999999</v>
      </c>
      <c r="M42" s="24">
        <f>I42-L42</f>
        <v>-28.651099999999815</v>
      </c>
    </row>
    <row r="43" spans="2:13" ht="22.5">
      <c r="B43" s="54" t="s">
        <v>81</v>
      </c>
      <c r="C43" s="205" t="s">
        <v>76</v>
      </c>
      <c r="D43" s="3">
        <v>72122</v>
      </c>
      <c r="E43" s="3" t="s">
        <v>23</v>
      </c>
      <c r="F43" s="23">
        <v>9</v>
      </c>
      <c r="G43" s="23">
        <v>102.68</v>
      </c>
      <c r="H43" s="23">
        <f>F43*G43</f>
        <v>924.1200000000001</v>
      </c>
      <c r="I43" s="23">
        <f>((G43*F43)*1.2397)</f>
        <v>1145.6315640000003</v>
      </c>
      <c r="J43" s="105">
        <v>101.04</v>
      </c>
      <c r="K43" s="23">
        <f>J43*F43</f>
        <v>909.36</v>
      </c>
      <c r="L43" s="23">
        <f>((J43*F43)*1.3025)</f>
        <v>1184.4414</v>
      </c>
      <c r="M43" s="24">
        <f>I43-L43</f>
        <v>-38.80983599999968</v>
      </c>
    </row>
    <row r="44" spans="2:13" ht="11.25">
      <c r="B44" s="262" t="s">
        <v>155</v>
      </c>
      <c r="C44" s="263"/>
      <c r="D44" s="263"/>
      <c r="E44" s="263"/>
      <c r="F44" s="263"/>
      <c r="G44" s="263"/>
      <c r="H44" s="263"/>
      <c r="I44" s="206">
        <f>SUM(I40:I43)</f>
        <v>26698.526316000007</v>
      </c>
      <c r="J44" s="50"/>
      <c r="K44" s="50"/>
      <c r="L44" s="206">
        <f>SUM(L40:L43)</f>
        <v>27319.65095</v>
      </c>
      <c r="M44" s="212"/>
    </row>
    <row r="45" spans="2:13" ht="11.25">
      <c r="B45" s="208" t="s">
        <v>82</v>
      </c>
      <c r="C45" s="219" t="s">
        <v>83</v>
      </c>
      <c r="D45" s="210"/>
      <c r="E45" s="210"/>
      <c r="F45" s="210"/>
      <c r="G45" s="210"/>
      <c r="H45" s="228"/>
      <c r="I45" s="229"/>
      <c r="J45" s="107"/>
      <c r="K45" s="227"/>
      <c r="L45" s="227"/>
      <c r="M45" s="207"/>
    </row>
    <row r="46" spans="2:13" ht="22.5">
      <c r="B46" s="47" t="s">
        <v>103</v>
      </c>
      <c r="C46" s="25" t="s">
        <v>84</v>
      </c>
      <c r="D46" s="26">
        <v>90443</v>
      </c>
      <c r="E46" s="27" t="s">
        <v>92</v>
      </c>
      <c r="F46" s="23">
        <v>250</v>
      </c>
      <c r="G46" s="23">
        <v>10.5</v>
      </c>
      <c r="H46" s="23">
        <f>F46*G46</f>
        <v>2625</v>
      </c>
      <c r="I46" s="23">
        <f aca="true" t="shared" si="0" ref="I46:I53">((G46*F46)*1.2397)</f>
        <v>3254.2125</v>
      </c>
      <c r="J46" s="105">
        <v>9.44</v>
      </c>
      <c r="K46" s="23">
        <f>J46*F46</f>
        <v>2360</v>
      </c>
      <c r="L46" s="23">
        <f>((J46*F46)*1.3025)</f>
        <v>3073.9</v>
      </c>
      <c r="M46" s="24">
        <f>I46-L46</f>
        <v>180.3125</v>
      </c>
    </row>
    <row r="47" spans="2:13" ht="22.5">
      <c r="B47" s="47" t="s">
        <v>104</v>
      </c>
      <c r="C47" s="25" t="s">
        <v>85</v>
      </c>
      <c r="D47" s="28">
        <v>3529</v>
      </c>
      <c r="E47" s="3" t="s">
        <v>70</v>
      </c>
      <c r="F47" s="23">
        <v>75</v>
      </c>
      <c r="G47" s="23">
        <v>0.49</v>
      </c>
      <c r="H47" s="23">
        <f aca="true" t="shared" si="1" ref="H47:H53">F47*G47</f>
        <v>36.75</v>
      </c>
      <c r="I47" s="23">
        <f t="shared" si="0"/>
        <v>45.558975000000004</v>
      </c>
      <c r="J47" s="107">
        <v>0.49</v>
      </c>
      <c r="K47" s="23">
        <f aca="true" t="shared" si="2" ref="K47:K53">J47*F47</f>
        <v>36.75</v>
      </c>
      <c r="L47" s="23">
        <f aca="true" t="shared" si="3" ref="L47:L53">((J47*F47)*1.3025)</f>
        <v>47.866875</v>
      </c>
      <c r="M47" s="24">
        <f aca="true" t="shared" si="4" ref="M47:M53">I47-L47</f>
        <v>-2.3078999999999965</v>
      </c>
    </row>
    <row r="48" spans="2:13" ht="22.5">
      <c r="B48" s="47" t="s">
        <v>105</v>
      </c>
      <c r="C48" s="25" t="s">
        <v>86</v>
      </c>
      <c r="D48" s="28">
        <v>7139</v>
      </c>
      <c r="E48" s="3" t="s">
        <v>70</v>
      </c>
      <c r="F48" s="23">
        <v>75</v>
      </c>
      <c r="G48" s="23">
        <v>0.83</v>
      </c>
      <c r="H48" s="23">
        <f t="shared" si="1"/>
        <v>62.25</v>
      </c>
      <c r="I48" s="23">
        <f t="shared" si="0"/>
        <v>77.171325</v>
      </c>
      <c r="J48" s="107">
        <v>0.83</v>
      </c>
      <c r="K48" s="23">
        <f t="shared" si="2"/>
        <v>62.25</v>
      </c>
      <c r="L48" s="23">
        <f t="shared" si="3"/>
        <v>81.080625</v>
      </c>
      <c r="M48" s="24">
        <f t="shared" si="4"/>
        <v>-3.9093000000000018</v>
      </c>
    </row>
    <row r="49" spans="2:13" ht="22.5">
      <c r="B49" s="47" t="s">
        <v>106</v>
      </c>
      <c r="C49" s="25" t="s">
        <v>87</v>
      </c>
      <c r="D49" s="28">
        <v>3505</v>
      </c>
      <c r="E49" s="3" t="s">
        <v>70</v>
      </c>
      <c r="F49" s="23">
        <v>100</v>
      </c>
      <c r="G49" s="23">
        <v>2.36</v>
      </c>
      <c r="H49" s="23">
        <f t="shared" si="1"/>
        <v>236</v>
      </c>
      <c r="I49" s="23">
        <f t="shared" si="0"/>
        <v>292.5692</v>
      </c>
      <c r="J49" s="107">
        <v>2.36</v>
      </c>
      <c r="K49" s="23">
        <f t="shared" si="2"/>
        <v>236</v>
      </c>
      <c r="L49" s="23">
        <f t="shared" si="3"/>
        <v>307.39</v>
      </c>
      <c r="M49" s="24">
        <f t="shared" si="4"/>
        <v>-14.820799999999963</v>
      </c>
    </row>
    <row r="50" spans="2:13" ht="22.5">
      <c r="B50" s="47" t="s">
        <v>107</v>
      </c>
      <c r="C50" s="25" t="s">
        <v>88</v>
      </c>
      <c r="D50" s="28">
        <v>3904</v>
      </c>
      <c r="E50" s="3" t="s">
        <v>70</v>
      </c>
      <c r="F50" s="23">
        <v>75</v>
      </c>
      <c r="G50" s="23">
        <v>0.53</v>
      </c>
      <c r="H50" s="23">
        <f t="shared" si="1"/>
        <v>39.75</v>
      </c>
      <c r="I50" s="23">
        <f t="shared" si="0"/>
        <v>49.278075</v>
      </c>
      <c r="J50" s="107">
        <v>0.53</v>
      </c>
      <c r="K50" s="23">
        <f t="shared" si="2"/>
        <v>39.75</v>
      </c>
      <c r="L50" s="23">
        <f t="shared" si="3"/>
        <v>51.774375</v>
      </c>
      <c r="M50" s="24">
        <f t="shared" si="4"/>
        <v>-2.496299999999998</v>
      </c>
    </row>
    <row r="51" spans="2:13" ht="22.5">
      <c r="B51" s="47" t="s">
        <v>108</v>
      </c>
      <c r="C51" s="25" t="s">
        <v>89</v>
      </c>
      <c r="D51" s="28">
        <v>9868</v>
      </c>
      <c r="E51" s="27" t="s">
        <v>92</v>
      </c>
      <c r="F51" s="23">
        <v>375</v>
      </c>
      <c r="G51" s="23">
        <v>2.5</v>
      </c>
      <c r="H51" s="23">
        <f t="shared" si="1"/>
        <v>937.5</v>
      </c>
      <c r="I51" s="23">
        <f t="shared" si="0"/>
        <v>1162.21875</v>
      </c>
      <c r="J51" s="107">
        <v>2.5</v>
      </c>
      <c r="K51" s="23">
        <f t="shared" si="2"/>
        <v>937.5</v>
      </c>
      <c r="L51" s="23">
        <f t="shared" si="3"/>
        <v>1221.09375</v>
      </c>
      <c r="M51" s="24">
        <f t="shared" si="4"/>
        <v>-58.875</v>
      </c>
    </row>
    <row r="52" spans="2:13" ht="22.5">
      <c r="B52" s="47" t="s">
        <v>109</v>
      </c>
      <c r="C52" s="29" t="s">
        <v>90</v>
      </c>
      <c r="D52" s="30">
        <v>6141</v>
      </c>
      <c r="E52" s="30" t="s">
        <v>70</v>
      </c>
      <c r="F52" s="23">
        <v>50</v>
      </c>
      <c r="G52" s="23">
        <v>3.6</v>
      </c>
      <c r="H52" s="23">
        <f t="shared" si="1"/>
        <v>180</v>
      </c>
      <c r="I52" s="23">
        <f t="shared" si="0"/>
        <v>223.14600000000002</v>
      </c>
      <c r="J52" s="107">
        <v>3.6</v>
      </c>
      <c r="K52" s="23">
        <f t="shared" si="2"/>
        <v>180</v>
      </c>
      <c r="L52" s="23">
        <f t="shared" si="3"/>
        <v>234.45</v>
      </c>
      <c r="M52" s="24">
        <f t="shared" si="4"/>
        <v>-11.303999999999974</v>
      </c>
    </row>
    <row r="53" spans="2:13" ht="22.5">
      <c r="B53" s="47" t="s">
        <v>110</v>
      </c>
      <c r="C53" s="29" t="s">
        <v>91</v>
      </c>
      <c r="D53" s="30">
        <v>3146</v>
      </c>
      <c r="E53" s="30" t="s">
        <v>70</v>
      </c>
      <c r="F53" s="23">
        <v>25</v>
      </c>
      <c r="G53" s="23">
        <v>2.65</v>
      </c>
      <c r="H53" s="23">
        <f t="shared" si="1"/>
        <v>66.25</v>
      </c>
      <c r="I53" s="23">
        <f t="shared" si="0"/>
        <v>82.130125</v>
      </c>
      <c r="J53" s="107">
        <v>2.65</v>
      </c>
      <c r="K53" s="23">
        <f t="shared" si="2"/>
        <v>66.25</v>
      </c>
      <c r="L53" s="23">
        <f t="shared" si="3"/>
        <v>86.290625</v>
      </c>
      <c r="M53" s="24">
        <f t="shared" si="4"/>
        <v>-4.160499999999999</v>
      </c>
    </row>
    <row r="54" spans="2:13" ht="11.25">
      <c r="B54" s="262" t="s">
        <v>119</v>
      </c>
      <c r="C54" s="263"/>
      <c r="D54" s="263"/>
      <c r="E54" s="263"/>
      <c r="F54" s="263"/>
      <c r="G54" s="263"/>
      <c r="H54" s="263"/>
      <c r="I54" s="230">
        <f>SUM(I46:I53)</f>
        <v>5186.284949999999</v>
      </c>
      <c r="J54" s="107"/>
      <c r="K54" s="23"/>
      <c r="L54" s="206">
        <f>SUM(L46:L53)</f>
        <v>5103.84625</v>
      </c>
      <c r="M54" s="207"/>
    </row>
    <row r="55" spans="2:13" ht="11.25">
      <c r="B55" s="208" t="s">
        <v>93</v>
      </c>
      <c r="C55" s="219" t="s">
        <v>94</v>
      </c>
      <c r="D55" s="3"/>
      <c r="E55" s="210"/>
      <c r="F55" s="210"/>
      <c r="G55" s="210"/>
      <c r="H55" s="210"/>
      <c r="I55" s="210"/>
      <c r="J55" s="107"/>
      <c r="K55" s="210"/>
      <c r="L55" s="210"/>
      <c r="M55" s="212"/>
    </row>
    <row r="56" spans="2:16" s="113" customFormat="1" ht="22.5">
      <c r="B56" s="47" t="s">
        <v>111</v>
      </c>
      <c r="C56" s="21" t="s">
        <v>95</v>
      </c>
      <c r="D56" s="3">
        <v>9836</v>
      </c>
      <c r="E56" s="3" t="s">
        <v>92</v>
      </c>
      <c r="F56" s="23">
        <v>300</v>
      </c>
      <c r="G56" s="23">
        <v>11</v>
      </c>
      <c r="H56" s="23">
        <f>F56*G56</f>
        <v>3300</v>
      </c>
      <c r="I56" s="23">
        <f aca="true" t="shared" si="5" ref="I56:I63">((G56*F56)*1.2397)</f>
        <v>4091.01</v>
      </c>
      <c r="J56" s="145">
        <v>11</v>
      </c>
      <c r="K56" s="23">
        <f>J56*F56</f>
        <v>3300</v>
      </c>
      <c r="L56" s="23">
        <f>((J56*F56)*1.3025)</f>
        <v>4298.25</v>
      </c>
      <c r="M56" s="24">
        <f>I56-L56</f>
        <v>-207.23999999999978</v>
      </c>
      <c r="O56" s="45"/>
      <c r="P56" s="114"/>
    </row>
    <row r="57" spans="2:16" ht="22.5">
      <c r="B57" s="47" t="s">
        <v>112</v>
      </c>
      <c r="C57" s="25" t="s">
        <v>96</v>
      </c>
      <c r="D57" s="28">
        <v>9838</v>
      </c>
      <c r="E57" s="23" t="s">
        <v>92</v>
      </c>
      <c r="F57" s="23">
        <v>75</v>
      </c>
      <c r="G57" s="23">
        <v>7.1</v>
      </c>
      <c r="H57" s="23">
        <f aca="true" t="shared" si="6" ref="H57:H63">F57*G57</f>
        <v>532.5</v>
      </c>
      <c r="I57" s="23">
        <f t="shared" si="5"/>
        <v>660.14025</v>
      </c>
      <c r="J57" s="107">
        <v>7.1</v>
      </c>
      <c r="K57" s="23">
        <f aca="true" t="shared" si="7" ref="K57:K63">J57*F57</f>
        <v>532.5</v>
      </c>
      <c r="L57" s="23">
        <f aca="true" t="shared" si="8" ref="L57:L63">((J57*F57)*1.3025)</f>
        <v>693.58125</v>
      </c>
      <c r="M57" s="24">
        <f aca="true" t="shared" si="9" ref="M57:M63">I57-L57</f>
        <v>-33.44099999999992</v>
      </c>
      <c r="O57" s="33"/>
      <c r="P57" s="32"/>
    </row>
    <row r="58" spans="2:16" ht="22.5">
      <c r="B58" s="47" t="s">
        <v>113</v>
      </c>
      <c r="C58" s="25" t="s">
        <v>97</v>
      </c>
      <c r="D58" s="28">
        <v>9835</v>
      </c>
      <c r="E58" s="23" t="s">
        <v>92</v>
      </c>
      <c r="F58" s="23">
        <v>250</v>
      </c>
      <c r="G58" s="23">
        <v>4.27</v>
      </c>
      <c r="H58" s="23">
        <f t="shared" si="6"/>
        <v>1067.5</v>
      </c>
      <c r="I58" s="23">
        <f t="shared" si="5"/>
        <v>1323.37975</v>
      </c>
      <c r="J58" s="107">
        <v>4.27</v>
      </c>
      <c r="K58" s="23">
        <f t="shared" si="7"/>
        <v>1067.5</v>
      </c>
      <c r="L58" s="23">
        <f t="shared" si="8"/>
        <v>1390.41875</v>
      </c>
      <c r="M58" s="24">
        <f t="shared" si="9"/>
        <v>-67.03899999999999</v>
      </c>
      <c r="O58" s="33"/>
      <c r="P58" s="32"/>
    </row>
    <row r="59" spans="2:16" ht="22.5">
      <c r="B59" s="47" t="s">
        <v>114</v>
      </c>
      <c r="C59" s="25" t="s">
        <v>98</v>
      </c>
      <c r="D59" s="28">
        <v>3518</v>
      </c>
      <c r="E59" s="3" t="s">
        <v>70</v>
      </c>
      <c r="F59" s="23">
        <v>25</v>
      </c>
      <c r="G59" s="23">
        <v>1.95</v>
      </c>
      <c r="H59" s="23">
        <f t="shared" si="6"/>
        <v>48.75</v>
      </c>
      <c r="I59" s="23">
        <f t="shared" si="5"/>
        <v>60.435375</v>
      </c>
      <c r="J59" s="107">
        <v>1.95</v>
      </c>
      <c r="K59" s="23">
        <f t="shared" si="7"/>
        <v>48.75</v>
      </c>
      <c r="L59" s="23">
        <f t="shared" si="8"/>
        <v>63.496875</v>
      </c>
      <c r="M59" s="24">
        <f t="shared" si="9"/>
        <v>-3.0615000000000023</v>
      </c>
      <c r="O59" s="33"/>
      <c r="P59" s="32"/>
    </row>
    <row r="60" spans="2:16" ht="22.5">
      <c r="B60" s="47" t="s">
        <v>115</v>
      </c>
      <c r="C60" s="25" t="s">
        <v>99</v>
      </c>
      <c r="D60" s="28">
        <v>37949</v>
      </c>
      <c r="E60" s="3" t="s">
        <v>70</v>
      </c>
      <c r="F60" s="23">
        <v>75</v>
      </c>
      <c r="G60" s="23">
        <v>1.45</v>
      </c>
      <c r="H60" s="23">
        <f t="shared" si="6"/>
        <v>108.75</v>
      </c>
      <c r="I60" s="23">
        <f t="shared" si="5"/>
        <v>134.817375</v>
      </c>
      <c r="J60" s="107">
        <v>1.45</v>
      </c>
      <c r="K60" s="23">
        <f t="shared" si="7"/>
        <v>108.75</v>
      </c>
      <c r="L60" s="23">
        <f t="shared" si="8"/>
        <v>141.646875</v>
      </c>
      <c r="M60" s="24">
        <f t="shared" si="9"/>
        <v>-6.829499999999996</v>
      </c>
      <c r="O60" s="33"/>
      <c r="P60" s="32"/>
    </row>
    <row r="61" spans="2:16" ht="22.5">
      <c r="B61" s="47" t="s">
        <v>116</v>
      </c>
      <c r="C61" s="25" t="s">
        <v>100</v>
      </c>
      <c r="D61" s="28">
        <v>37951</v>
      </c>
      <c r="E61" s="3" t="s">
        <v>70</v>
      </c>
      <c r="F61" s="23">
        <v>25</v>
      </c>
      <c r="G61" s="23">
        <v>1.33</v>
      </c>
      <c r="H61" s="23">
        <f t="shared" si="6"/>
        <v>33.25</v>
      </c>
      <c r="I61" s="23">
        <f t="shared" si="5"/>
        <v>41.220025</v>
      </c>
      <c r="J61" s="107">
        <v>1.33</v>
      </c>
      <c r="K61" s="23">
        <f t="shared" si="7"/>
        <v>33.25</v>
      </c>
      <c r="L61" s="23">
        <f t="shared" si="8"/>
        <v>43.308125</v>
      </c>
      <c r="M61" s="24">
        <f t="shared" si="9"/>
        <v>-2.088099999999997</v>
      </c>
      <c r="O61" s="33"/>
      <c r="P61" s="32"/>
    </row>
    <row r="62" spans="2:16" ht="22.5">
      <c r="B62" s="47" t="s">
        <v>117</v>
      </c>
      <c r="C62" s="25" t="s">
        <v>101</v>
      </c>
      <c r="D62" s="28">
        <v>3666</v>
      </c>
      <c r="E62" s="3" t="s">
        <v>70</v>
      </c>
      <c r="F62" s="23">
        <v>25</v>
      </c>
      <c r="G62" s="23">
        <v>2.28</v>
      </c>
      <c r="H62" s="23">
        <f t="shared" si="6"/>
        <v>56.99999999999999</v>
      </c>
      <c r="I62" s="23">
        <f t="shared" si="5"/>
        <v>70.6629</v>
      </c>
      <c r="J62" s="107">
        <v>2.28</v>
      </c>
      <c r="K62" s="23">
        <f t="shared" si="7"/>
        <v>56.99999999999999</v>
      </c>
      <c r="L62" s="23">
        <f t="shared" si="8"/>
        <v>74.24249999999999</v>
      </c>
      <c r="M62" s="24">
        <f t="shared" si="9"/>
        <v>-3.5795999999999992</v>
      </c>
      <c r="O62" s="33"/>
      <c r="P62" s="32"/>
    </row>
    <row r="63" spans="2:16" ht="22.5">
      <c r="B63" s="47" t="s">
        <v>118</v>
      </c>
      <c r="C63" s="231" t="s">
        <v>102</v>
      </c>
      <c r="D63" s="3">
        <v>11713</v>
      </c>
      <c r="E63" s="3" t="s">
        <v>70</v>
      </c>
      <c r="F63" s="23">
        <v>25</v>
      </c>
      <c r="G63" s="23">
        <v>26.62</v>
      </c>
      <c r="H63" s="23">
        <f t="shared" si="6"/>
        <v>665.5</v>
      </c>
      <c r="I63" s="23">
        <f t="shared" si="5"/>
        <v>825.02035</v>
      </c>
      <c r="J63" s="115">
        <v>26.62</v>
      </c>
      <c r="K63" s="23">
        <f t="shared" si="7"/>
        <v>665.5</v>
      </c>
      <c r="L63" s="23">
        <f t="shared" si="8"/>
        <v>866.81375</v>
      </c>
      <c r="M63" s="24">
        <f t="shared" si="9"/>
        <v>-41.79340000000002</v>
      </c>
      <c r="O63" s="31"/>
      <c r="P63" s="32"/>
    </row>
    <row r="64" spans="2:13" ht="11.25">
      <c r="B64" s="262" t="s">
        <v>154</v>
      </c>
      <c r="C64" s="263"/>
      <c r="D64" s="263"/>
      <c r="E64" s="263"/>
      <c r="F64" s="263"/>
      <c r="G64" s="263"/>
      <c r="H64" s="263"/>
      <c r="I64" s="230">
        <f>SUM(I56:I63)</f>
        <v>7206.686025</v>
      </c>
      <c r="J64" s="107"/>
      <c r="K64" s="23"/>
      <c r="L64" s="206">
        <f>SUM(L56:L63)</f>
        <v>7571.758125</v>
      </c>
      <c r="M64" s="212"/>
    </row>
    <row r="65" spans="2:13" ht="11.25">
      <c r="B65" s="208" t="s">
        <v>120</v>
      </c>
      <c r="C65" s="219" t="s">
        <v>121</v>
      </c>
      <c r="D65" s="210"/>
      <c r="E65" s="210"/>
      <c r="F65" s="210"/>
      <c r="G65" s="210"/>
      <c r="H65" s="210"/>
      <c r="I65" s="210"/>
      <c r="J65" s="30"/>
      <c r="K65" s="210"/>
      <c r="L65" s="210"/>
      <c r="M65" s="212"/>
    </row>
    <row r="66" spans="2:13" ht="22.5">
      <c r="B66" s="47" t="s">
        <v>130</v>
      </c>
      <c r="C66" s="21" t="s">
        <v>122</v>
      </c>
      <c r="D66" s="3">
        <v>95469</v>
      </c>
      <c r="E66" s="3" t="s">
        <v>70</v>
      </c>
      <c r="F66" s="23">
        <v>25</v>
      </c>
      <c r="G66" s="23">
        <v>172.25</v>
      </c>
      <c r="H66" s="23">
        <f>F66*G66</f>
        <v>4306.25</v>
      </c>
      <c r="I66" s="23">
        <f aca="true" t="shared" si="10" ref="I66:I73">((G66*F66)*1.2397)</f>
        <v>5338.458125</v>
      </c>
      <c r="J66" s="106">
        <v>169.87</v>
      </c>
      <c r="K66" s="23">
        <f>J66*F66</f>
        <v>4246.75</v>
      </c>
      <c r="L66" s="23">
        <f>((J66*F66)*1.3025)</f>
        <v>5531.391875</v>
      </c>
      <c r="M66" s="24">
        <f>I66-L66</f>
        <v>-192.93375000000015</v>
      </c>
    </row>
    <row r="67" spans="2:13" ht="45">
      <c r="B67" s="47" t="s">
        <v>131</v>
      </c>
      <c r="C67" s="21" t="s">
        <v>123</v>
      </c>
      <c r="D67" s="3">
        <v>11955</v>
      </c>
      <c r="E67" s="3" t="s">
        <v>70</v>
      </c>
      <c r="F67" s="23">
        <v>100</v>
      </c>
      <c r="G67" s="23">
        <v>2.05</v>
      </c>
      <c r="H67" s="23">
        <f aca="true" t="shared" si="11" ref="H67:H73">F67*G67</f>
        <v>204.99999999999997</v>
      </c>
      <c r="I67" s="23">
        <f t="shared" si="10"/>
        <v>254.13849999999996</v>
      </c>
      <c r="J67" s="106">
        <v>2.05</v>
      </c>
      <c r="K67" s="23">
        <f aca="true" t="shared" si="12" ref="K67:K73">J67*F67</f>
        <v>204.99999999999997</v>
      </c>
      <c r="L67" s="23">
        <f aca="true" t="shared" si="13" ref="L67:L73">((J67*F67)*1.3025)</f>
        <v>267.0125</v>
      </c>
      <c r="M67" s="24">
        <f aca="true" t="shared" si="14" ref="M67:M73">I67-L67</f>
        <v>-12.874000000000024</v>
      </c>
    </row>
    <row r="68" spans="2:13" ht="45">
      <c r="B68" s="47" t="s">
        <v>132</v>
      </c>
      <c r="C68" s="21" t="s">
        <v>124</v>
      </c>
      <c r="D68" s="22" t="s">
        <v>129</v>
      </c>
      <c r="E68" s="3" t="s">
        <v>70</v>
      </c>
      <c r="F68" s="23">
        <v>25</v>
      </c>
      <c r="G68" s="23">
        <v>60.47</v>
      </c>
      <c r="H68" s="23">
        <f t="shared" si="11"/>
        <v>1511.75</v>
      </c>
      <c r="I68" s="23">
        <f t="shared" si="10"/>
        <v>1874.116475</v>
      </c>
      <c r="J68" s="106">
        <v>60.47</v>
      </c>
      <c r="K68" s="23">
        <f t="shared" si="12"/>
        <v>1511.75</v>
      </c>
      <c r="L68" s="23">
        <f t="shared" si="13"/>
        <v>1969.054375</v>
      </c>
      <c r="M68" s="24">
        <f t="shared" si="14"/>
        <v>-94.9378999999999</v>
      </c>
    </row>
    <row r="69" spans="2:13" ht="56.25">
      <c r="B69" s="47" t="s">
        <v>133</v>
      </c>
      <c r="C69" s="231" t="s">
        <v>125</v>
      </c>
      <c r="D69" s="3">
        <v>86942</v>
      </c>
      <c r="E69" s="3" t="s">
        <v>70</v>
      </c>
      <c r="F69" s="23">
        <v>25</v>
      </c>
      <c r="G69" s="23">
        <v>205.66</v>
      </c>
      <c r="H69" s="23">
        <f t="shared" si="11"/>
        <v>5141.5</v>
      </c>
      <c r="I69" s="23">
        <f t="shared" si="10"/>
        <v>6373.91755</v>
      </c>
      <c r="J69" s="106">
        <v>203.17</v>
      </c>
      <c r="K69" s="23">
        <f t="shared" si="12"/>
        <v>5079.25</v>
      </c>
      <c r="L69" s="23">
        <f t="shared" si="13"/>
        <v>6615.7231249999995</v>
      </c>
      <c r="M69" s="24">
        <f t="shared" si="14"/>
        <v>-241.8055749999994</v>
      </c>
    </row>
    <row r="70" spans="2:13" ht="22.5">
      <c r="B70" s="47" t="s">
        <v>134</v>
      </c>
      <c r="C70" s="231" t="s">
        <v>126</v>
      </c>
      <c r="D70" s="3">
        <v>86916</v>
      </c>
      <c r="E70" s="3" t="s">
        <v>70</v>
      </c>
      <c r="F70" s="23">
        <v>25</v>
      </c>
      <c r="G70" s="23">
        <v>31.32</v>
      </c>
      <c r="H70" s="23">
        <f t="shared" si="11"/>
        <v>783</v>
      </c>
      <c r="I70" s="23">
        <f t="shared" si="10"/>
        <v>970.6851</v>
      </c>
      <c r="J70" s="106">
        <v>30.93</v>
      </c>
      <c r="K70" s="23">
        <f t="shared" si="12"/>
        <v>773.25</v>
      </c>
      <c r="L70" s="23">
        <f t="shared" si="13"/>
        <v>1007.158125</v>
      </c>
      <c r="M70" s="24">
        <f t="shared" si="14"/>
        <v>-36.47302500000001</v>
      </c>
    </row>
    <row r="71" spans="2:13" ht="33.75">
      <c r="B71" s="47" t="s">
        <v>135</v>
      </c>
      <c r="C71" s="34" t="s">
        <v>127</v>
      </c>
      <c r="D71" s="26">
        <v>6005</v>
      </c>
      <c r="E71" s="3" t="s">
        <v>70</v>
      </c>
      <c r="F71" s="23">
        <v>25</v>
      </c>
      <c r="G71" s="23">
        <v>113.5</v>
      </c>
      <c r="H71" s="23">
        <f t="shared" si="11"/>
        <v>2837.5</v>
      </c>
      <c r="I71" s="23">
        <f t="shared" si="10"/>
        <v>3517.6487500000003</v>
      </c>
      <c r="J71" s="106">
        <v>113.5</v>
      </c>
      <c r="K71" s="23">
        <f t="shared" si="12"/>
        <v>2837.5</v>
      </c>
      <c r="L71" s="23">
        <f t="shared" si="13"/>
        <v>3695.84375</v>
      </c>
      <c r="M71" s="24">
        <f t="shared" si="14"/>
        <v>-178.1949999999997</v>
      </c>
    </row>
    <row r="72" spans="2:13" ht="22.5">
      <c r="B72" s="47" t="s">
        <v>136</v>
      </c>
      <c r="C72" s="231" t="s">
        <v>128</v>
      </c>
      <c r="D72" s="3">
        <v>6024</v>
      </c>
      <c r="E72" s="3" t="s">
        <v>70</v>
      </c>
      <c r="F72" s="23">
        <v>25</v>
      </c>
      <c r="G72" s="23">
        <v>106.48</v>
      </c>
      <c r="H72" s="23">
        <f t="shared" si="11"/>
        <v>2662</v>
      </c>
      <c r="I72" s="23">
        <f t="shared" si="10"/>
        <v>3300.0814</v>
      </c>
      <c r="J72" s="106">
        <v>10.48</v>
      </c>
      <c r="K72" s="23">
        <f t="shared" si="12"/>
        <v>262</v>
      </c>
      <c r="L72" s="23">
        <f t="shared" si="13"/>
        <v>341.255</v>
      </c>
      <c r="M72" s="24">
        <f t="shared" si="14"/>
        <v>2958.8264</v>
      </c>
    </row>
    <row r="73" spans="2:13" ht="22.5">
      <c r="B73" s="47" t="s">
        <v>137</v>
      </c>
      <c r="C73" s="231" t="s">
        <v>281</v>
      </c>
      <c r="D73" s="3">
        <v>377</v>
      </c>
      <c r="E73" s="3" t="s">
        <v>70</v>
      </c>
      <c r="F73" s="23">
        <v>25</v>
      </c>
      <c r="G73" s="23">
        <v>29.7</v>
      </c>
      <c r="H73" s="23">
        <f t="shared" si="11"/>
        <v>742.5</v>
      </c>
      <c r="I73" s="23">
        <f t="shared" si="10"/>
        <v>920.47725</v>
      </c>
      <c r="J73" s="106">
        <v>29.7</v>
      </c>
      <c r="K73" s="23">
        <f t="shared" si="12"/>
        <v>742.5</v>
      </c>
      <c r="L73" s="23">
        <f t="shared" si="13"/>
        <v>967.10625</v>
      </c>
      <c r="M73" s="24">
        <f t="shared" si="14"/>
        <v>-46.62900000000002</v>
      </c>
    </row>
    <row r="74" spans="2:13" ht="11.25">
      <c r="B74" s="262" t="s">
        <v>153</v>
      </c>
      <c r="C74" s="263"/>
      <c r="D74" s="263"/>
      <c r="E74" s="263"/>
      <c r="F74" s="263"/>
      <c r="G74" s="263"/>
      <c r="H74" s="263"/>
      <c r="I74" s="230">
        <f>SUM(I66:I73)</f>
        <v>22549.52315</v>
      </c>
      <c r="J74" s="107"/>
      <c r="K74" s="23"/>
      <c r="L74" s="206">
        <f>SUM(L66:L73)</f>
        <v>20394.545</v>
      </c>
      <c r="M74" s="212"/>
    </row>
    <row r="75" spans="2:13" ht="11.25">
      <c r="B75" s="208" t="s">
        <v>138</v>
      </c>
      <c r="C75" s="219" t="s">
        <v>139</v>
      </c>
      <c r="D75" s="210"/>
      <c r="E75" s="210"/>
      <c r="F75" s="222"/>
      <c r="G75" s="222"/>
      <c r="H75" s="222"/>
      <c r="I75" s="222"/>
      <c r="J75" s="232"/>
      <c r="K75" s="222"/>
      <c r="L75" s="210"/>
      <c r="M75" s="212"/>
    </row>
    <row r="76" spans="2:13" ht="22.5">
      <c r="B76" s="47" t="s">
        <v>142</v>
      </c>
      <c r="C76" s="231" t="s">
        <v>140</v>
      </c>
      <c r="D76" s="3">
        <v>86876</v>
      </c>
      <c r="E76" s="3" t="s">
        <v>70</v>
      </c>
      <c r="F76" s="23">
        <v>25</v>
      </c>
      <c r="G76" s="106">
        <v>190.74</v>
      </c>
      <c r="H76" s="23">
        <f>F76*G76</f>
        <v>4768.5</v>
      </c>
      <c r="I76" s="23">
        <f>((G76*F76)*1.2397)</f>
        <v>5911.5094500000005</v>
      </c>
      <c r="J76" s="106">
        <v>188.73</v>
      </c>
      <c r="K76" s="23">
        <f>J76*F76</f>
        <v>4718.25</v>
      </c>
      <c r="L76" s="23">
        <f>((J76*F76)*1.3025)</f>
        <v>6145.520625</v>
      </c>
      <c r="M76" s="24">
        <f>I76-L76</f>
        <v>-234.01117499999964</v>
      </c>
    </row>
    <row r="77" spans="2:13" ht="22.5">
      <c r="B77" s="47" t="s">
        <v>143</v>
      </c>
      <c r="C77" s="231" t="s">
        <v>141</v>
      </c>
      <c r="D77" s="3">
        <v>86883</v>
      </c>
      <c r="E77" s="3" t="s">
        <v>70</v>
      </c>
      <c r="F77" s="23">
        <v>25</v>
      </c>
      <c r="G77" s="106">
        <v>10.31</v>
      </c>
      <c r="H77" s="23">
        <f>F77*G77</f>
        <v>257.75</v>
      </c>
      <c r="I77" s="23">
        <f>((G77*F77)*1.2397)</f>
        <v>319.532675</v>
      </c>
      <c r="J77" s="106">
        <v>10.09</v>
      </c>
      <c r="K77" s="23">
        <f>J77*F77</f>
        <v>252.25</v>
      </c>
      <c r="L77" s="23">
        <f>((J77*F77)*1.3025)</f>
        <v>328.555625</v>
      </c>
      <c r="M77" s="24">
        <f>I77-L77</f>
        <v>-9.022950000000037</v>
      </c>
    </row>
    <row r="78" spans="2:13" ht="11.25">
      <c r="B78" s="262" t="s">
        <v>152</v>
      </c>
      <c r="C78" s="263"/>
      <c r="D78" s="263"/>
      <c r="E78" s="263"/>
      <c r="F78" s="263"/>
      <c r="G78" s="263"/>
      <c r="H78" s="263"/>
      <c r="I78" s="230">
        <f>SUM(I76:I77)</f>
        <v>6231.042125000001</v>
      </c>
      <c r="J78" s="107"/>
      <c r="K78" s="23"/>
      <c r="L78" s="206">
        <f>SUM(L76:L77)</f>
        <v>6474.07625</v>
      </c>
      <c r="M78" s="212"/>
    </row>
    <row r="79" spans="2:13" ht="11.25">
      <c r="B79" s="208" t="s">
        <v>144</v>
      </c>
      <c r="C79" s="219" t="s">
        <v>145</v>
      </c>
      <c r="D79" s="210"/>
      <c r="E79" s="210"/>
      <c r="F79" s="210"/>
      <c r="G79" s="210"/>
      <c r="H79" s="210"/>
      <c r="I79" s="210"/>
      <c r="J79" s="30"/>
      <c r="K79" s="210"/>
      <c r="L79" s="210"/>
      <c r="M79" s="212"/>
    </row>
    <row r="80" spans="2:13" ht="11.25">
      <c r="B80" s="47" t="s">
        <v>149</v>
      </c>
      <c r="C80" s="220" t="s">
        <v>146</v>
      </c>
      <c r="D80" s="3" t="s">
        <v>148</v>
      </c>
      <c r="E80" s="3" t="s">
        <v>23</v>
      </c>
      <c r="F80" s="23">
        <v>487</v>
      </c>
      <c r="G80" s="105">
        <v>5.74</v>
      </c>
      <c r="H80" s="23">
        <f>F80*G80</f>
        <v>2795.38</v>
      </c>
      <c r="I80" s="23">
        <f>((G80*F80)*1.2397)</f>
        <v>3465.4325860000004</v>
      </c>
      <c r="J80" s="106">
        <v>5.25</v>
      </c>
      <c r="K80" s="23">
        <f>J80*F80</f>
        <v>2556.75</v>
      </c>
      <c r="L80" s="23">
        <f>((J80*F80)*1.3025)</f>
        <v>3330.166875</v>
      </c>
      <c r="M80" s="24">
        <f>I80-L80</f>
        <v>135.26571100000046</v>
      </c>
    </row>
    <row r="81" spans="2:13" ht="11.25">
      <c r="B81" s="47" t="s">
        <v>150</v>
      </c>
      <c r="C81" s="220" t="s">
        <v>147</v>
      </c>
      <c r="D81" s="3">
        <v>79464</v>
      </c>
      <c r="E81" s="3" t="s">
        <v>23</v>
      </c>
      <c r="F81" s="23">
        <v>322.5</v>
      </c>
      <c r="G81" s="105">
        <v>18.86</v>
      </c>
      <c r="H81" s="23">
        <f>F81*G81</f>
        <v>6082.349999999999</v>
      </c>
      <c r="I81" s="23">
        <f>((G81*F81)*1.2397)</f>
        <v>7540.289295</v>
      </c>
      <c r="J81" s="106">
        <v>17.44</v>
      </c>
      <c r="K81" s="23">
        <f>J81*F81</f>
        <v>5624.400000000001</v>
      </c>
      <c r="L81" s="23">
        <f>((J81*F81)*1.3025)</f>
        <v>7325.781000000001</v>
      </c>
      <c r="M81" s="24">
        <f>I81-L81</f>
        <v>214.50829499999872</v>
      </c>
    </row>
    <row r="82" spans="2:13" ht="11.25">
      <c r="B82" s="262" t="s">
        <v>151</v>
      </c>
      <c r="C82" s="263"/>
      <c r="D82" s="263"/>
      <c r="E82" s="263"/>
      <c r="F82" s="263"/>
      <c r="G82" s="263"/>
      <c r="H82" s="263"/>
      <c r="I82" s="230">
        <f>SUM(I80:I81)</f>
        <v>11005.721881</v>
      </c>
      <c r="J82" s="107"/>
      <c r="K82" s="23"/>
      <c r="L82" s="206">
        <f>SUM(L80:L81)</f>
        <v>10655.947875000002</v>
      </c>
      <c r="M82" s="212"/>
    </row>
    <row r="83" spans="2:13" ht="11.25">
      <c r="B83" s="208" t="s">
        <v>163</v>
      </c>
      <c r="C83" s="219" t="s">
        <v>177</v>
      </c>
      <c r="D83" s="210"/>
      <c r="E83" s="210"/>
      <c r="F83" s="210"/>
      <c r="G83" s="210"/>
      <c r="H83" s="210"/>
      <c r="I83" s="210"/>
      <c r="J83" s="30"/>
      <c r="K83" s="210"/>
      <c r="L83" s="210"/>
      <c r="M83" s="212"/>
    </row>
    <row r="84" spans="2:16" ht="22.5">
      <c r="B84" s="47" t="s">
        <v>179</v>
      </c>
      <c r="C84" s="25" t="s">
        <v>84</v>
      </c>
      <c r="D84" s="26">
        <v>90443</v>
      </c>
      <c r="E84" s="27" t="s">
        <v>92</v>
      </c>
      <c r="F84" s="23">
        <v>50</v>
      </c>
      <c r="G84" s="23">
        <v>10.5</v>
      </c>
      <c r="H84" s="23">
        <f>F84*G84</f>
        <v>525</v>
      </c>
      <c r="I84" s="23">
        <f aca="true" t="shared" si="15" ref="I84:I97">((G84*F84)*1.2397)</f>
        <v>650.8425</v>
      </c>
      <c r="J84" s="105">
        <v>9.44</v>
      </c>
      <c r="K84" s="23">
        <f>J84*F84</f>
        <v>472</v>
      </c>
      <c r="L84" s="23">
        <f>((J84*F84)*1.3025)</f>
        <v>614.78</v>
      </c>
      <c r="M84" s="24">
        <f>I84-L84</f>
        <v>36.0625</v>
      </c>
      <c r="O84" s="115"/>
      <c r="P84" s="32"/>
    </row>
    <row r="85" spans="2:16" ht="22.5">
      <c r="B85" s="47" t="s">
        <v>180</v>
      </c>
      <c r="C85" s="25" t="s">
        <v>164</v>
      </c>
      <c r="D85" s="28">
        <v>2687</v>
      </c>
      <c r="E85" s="107" t="s">
        <v>92</v>
      </c>
      <c r="F85" s="23">
        <v>125</v>
      </c>
      <c r="G85" s="23">
        <v>1.38</v>
      </c>
      <c r="H85" s="23">
        <f aca="true" t="shared" si="16" ref="H85:H97">F85*G85</f>
        <v>172.5</v>
      </c>
      <c r="I85" s="23">
        <f t="shared" si="15"/>
        <v>213.84825</v>
      </c>
      <c r="J85" s="107">
        <v>1.38</v>
      </c>
      <c r="K85" s="23">
        <f aca="true" t="shared" si="17" ref="K85:K97">J85*F85</f>
        <v>172.5</v>
      </c>
      <c r="L85" s="23">
        <f aca="true" t="shared" si="18" ref="L85:L97">((J85*F85)*1.3025)</f>
        <v>224.68125</v>
      </c>
      <c r="M85" s="24">
        <f aca="true" t="shared" si="19" ref="M85:M97">I85-L85</f>
        <v>-10.832999999999998</v>
      </c>
      <c r="O85" s="44"/>
      <c r="P85" s="32"/>
    </row>
    <row r="86" spans="2:16" ht="22.5">
      <c r="B86" s="47" t="s">
        <v>181</v>
      </c>
      <c r="C86" s="21" t="s">
        <v>165</v>
      </c>
      <c r="D86" s="3">
        <v>38113</v>
      </c>
      <c r="E86" s="3" t="s">
        <v>70</v>
      </c>
      <c r="F86" s="23">
        <v>25</v>
      </c>
      <c r="G86" s="23">
        <v>9.6292</v>
      </c>
      <c r="H86" s="23">
        <f t="shared" si="16"/>
        <v>240.73000000000002</v>
      </c>
      <c r="I86" s="23">
        <f t="shared" si="15"/>
        <v>298.43298100000004</v>
      </c>
      <c r="J86" s="107">
        <v>9.6292</v>
      </c>
      <c r="K86" s="23">
        <f t="shared" si="17"/>
        <v>240.73000000000002</v>
      </c>
      <c r="L86" s="23">
        <f t="shared" si="18"/>
        <v>313.55082500000003</v>
      </c>
      <c r="M86" s="24">
        <f t="shared" si="19"/>
        <v>-15.117843999999991</v>
      </c>
      <c r="O86" s="45"/>
      <c r="P86" s="32"/>
    </row>
    <row r="87" spans="2:16" ht="22.5">
      <c r="B87" s="47" t="s">
        <v>182</v>
      </c>
      <c r="C87" s="21" t="s">
        <v>166</v>
      </c>
      <c r="D87" s="3">
        <v>1872</v>
      </c>
      <c r="E87" s="3" t="s">
        <v>70</v>
      </c>
      <c r="F87" s="23">
        <v>50</v>
      </c>
      <c r="G87" s="23">
        <v>2</v>
      </c>
      <c r="H87" s="23">
        <f t="shared" si="16"/>
        <v>100</v>
      </c>
      <c r="I87" s="23">
        <f t="shared" si="15"/>
        <v>123.97</v>
      </c>
      <c r="J87" s="107">
        <v>2</v>
      </c>
      <c r="K87" s="23">
        <f t="shared" si="17"/>
        <v>100</v>
      </c>
      <c r="L87" s="23">
        <f t="shared" si="18"/>
        <v>130.25</v>
      </c>
      <c r="M87" s="24">
        <f t="shared" si="19"/>
        <v>-6.280000000000001</v>
      </c>
      <c r="O87" s="45"/>
      <c r="P87" s="32"/>
    </row>
    <row r="88" spans="2:16" ht="11.25">
      <c r="B88" s="47" t="s">
        <v>183</v>
      </c>
      <c r="C88" s="21" t="s">
        <v>167</v>
      </c>
      <c r="D88" s="3">
        <v>38091</v>
      </c>
      <c r="E88" s="3" t="s">
        <v>70</v>
      </c>
      <c r="F88" s="23">
        <v>50</v>
      </c>
      <c r="G88" s="23">
        <v>2.69</v>
      </c>
      <c r="H88" s="23">
        <f t="shared" si="16"/>
        <v>134.5</v>
      </c>
      <c r="I88" s="23">
        <f t="shared" si="15"/>
        <v>166.73965</v>
      </c>
      <c r="J88" s="107">
        <v>2.69</v>
      </c>
      <c r="K88" s="23">
        <f t="shared" si="17"/>
        <v>134.5</v>
      </c>
      <c r="L88" s="23">
        <f t="shared" si="18"/>
        <v>175.18625</v>
      </c>
      <c r="M88" s="24">
        <f t="shared" si="19"/>
        <v>-8.44659999999999</v>
      </c>
      <c r="O88" s="45"/>
      <c r="P88" s="32"/>
    </row>
    <row r="89" spans="2:16" ht="11.25">
      <c r="B89" s="47" t="s">
        <v>184</v>
      </c>
      <c r="C89" s="21" t="s">
        <v>168</v>
      </c>
      <c r="D89" s="3">
        <v>9535</v>
      </c>
      <c r="E89" s="3" t="s">
        <v>70</v>
      </c>
      <c r="F89" s="23">
        <v>25</v>
      </c>
      <c r="G89" s="23">
        <v>60.43</v>
      </c>
      <c r="H89" s="23">
        <f t="shared" si="16"/>
        <v>1510.75</v>
      </c>
      <c r="I89" s="23">
        <f t="shared" si="15"/>
        <v>1872.876775</v>
      </c>
      <c r="J89" s="105">
        <v>58.84</v>
      </c>
      <c r="K89" s="23">
        <f t="shared" si="17"/>
        <v>1471</v>
      </c>
      <c r="L89" s="23">
        <f t="shared" si="18"/>
        <v>1915.9775</v>
      </c>
      <c r="M89" s="24">
        <f t="shared" si="19"/>
        <v>-43.10072500000001</v>
      </c>
      <c r="O89" s="45"/>
      <c r="P89" s="32"/>
    </row>
    <row r="90" spans="2:16" ht="33.75">
      <c r="B90" s="47" t="s">
        <v>185</v>
      </c>
      <c r="C90" s="21" t="s">
        <v>169</v>
      </c>
      <c r="D90" s="3">
        <v>13399</v>
      </c>
      <c r="E90" s="3" t="s">
        <v>70</v>
      </c>
      <c r="F90" s="23">
        <v>25</v>
      </c>
      <c r="G90" s="23">
        <v>34.11</v>
      </c>
      <c r="H90" s="23">
        <f t="shared" si="16"/>
        <v>852.75</v>
      </c>
      <c r="I90" s="23">
        <f t="shared" si="15"/>
        <v>1057.1541750000001</v>
      </c>
      <c r="J90" s="107">
        <v>34.11</v>
      </c>
      <c r="K90" s="23">
        <f t="shared" si="17"/>
        <v>852.75</v>
      </c>
      <c r="L90" s="23">
        <f t="shared" si="18"/>
        <v>1110.706875</v>
      </c>
      <c r="M90" s="24">
        <f t="shared" si="19"/>
        <v>-53.55269999999996</v>
      </c>
      <c r="O90" s="45"/>
      <c r="P90" s="32"/>
    </row>
    <row r="91" spans="2:16" ht="11.25">
      <c r="B91" s="47" t="s">
        <v>186</v>
      </c>
      <c r="C91" s="21" t="s">
        <v>170</v>
      </c>
      <c r="D91" s="3" t="s">
        <v>178</v>
      </c>
      <c r="E91" s="3" t="s">
        <v>70</v>
      </c>
      <c r="F91" s="23">
        <v>25</v>
      </c>
      <c r="G91" s="23">
        <v>17.63</v>
      </c>
      <c r="H91" s="23">
        <f t="shared" si="16"/>
        <v>440.75</v>
      </c>
      <c r="I91" s="23">
        <f t="shared" si="15"/>
        <v>546.397775</v>
      </c>
      <c r="J91" s="105">
        <v>17.32</v>
      </c>
      <c r="K91" s="23">
        <f t="shared" si="17"/>
        <v>433</v>
      </c>
      <c r="L91" s="23">
        <f t="shared" si="18"/>
        <v>563.9825</v>
      </c>
      <c r="M91" s="24">
        <f t="shared" si="19"/>
        <v>-17.584724999999935</v>
      </c>
      <c r="O91" s="45"/>
      <c r="P91" s="32"/>
    </row>
    <row r="92" spans="2:16" ht="22.5">
      <c r="B92" s="47" t="s">
        <v>187</v>
      </c>
      <c r="C92" s="21" t="s">
        <v>171</v>
      </c>
      <c r="D92" s="3">
        <v>939</v>
      </c>
      <c r="E92" s="3" t="s">
        <v>92</v>
      </c>
      <c r="F92" s="23">
        <v>200</v>
      </c>
      <c r="G92" s="23">
        <v>1.6</v>
      </c>
      <c r="H92" s="23">
        <f t="shared" si="16"/>
        <v>320</v>
      </c>
      <c r="I92" s="23">
        <f t="shared" si="15"/>
        <v>396.704</v>
      </c>
      <c r="J92" s="107">
        <v>1.6</v>
      </c>
      <c r="K92" s="23">
        <f t="shared" si="17"/>
        <v>320</v>
      </c>
      <c r="L92" s="23">
        <f t="shared" si="18"/>
        <v>416.8</v>
      </c>
      <c r="M92" s="24">
        <f t="shared" si="19"/>
        <v>-20.096000000000004</v>
      </c>
      <c r="O92" s="31"/>
      <c r="P92" s="32"/>
    </row>
    <row r="93" spans="2:16" ht="22.5">
      <c r="B93" s="47" t="s">
        <v>188</v>
      </c>
      <c r="C93" s="21" t="s">
        <v>172</v>
      </c>
      <c r="D93" s="3">
        <v>940</v>
      </c>
      <c r="E93" s="3" t="s">
        <v>92</v>
      </c>
      <c r="F93" s="23">
        <v>675</v>
      </c>
      <c r="G93" s="23">
        <v>3.9</v>
      </c>
      <c r="H93" s="23">
        <f t="shared" si="16"/>
        <v>2632.5</v>
      </c>
      <c r="I93" s="23">
        <f t="shared" si="15"/>
        <v>3263.5102500000003</v>
      </c>
      <c r="J93" s="107">
        <v>3.9</v>
      </c>
      <c r="K93" s="23">
        <f t="shared" si="17"/>
        <v>2632.5</v>
      </c>
      <c r="L93" s="23">
        <f t="shared" si="18"/>
        <v>3428.83125</v>
      </c>
      <c r="M93" s="24">
        <f t="shared" si="19"/>
        <v>-165.3209999999999</v>
      </c>
      <c r="O93" s="45"/>
      <c r="P93" s="32"/>
    </row>
    <row r="94" spans="2:16" ht="22.5">
      <c r="B94" s="47" t="s">
        <v>189</v>
      </c>
      <c r="C94" s="25" t="s">
        <v>173</v>
      </c>
      <c r="D94" s="28">
        <v>3398</v>
      </c>
      <c r="E94" s="23" t="s">
        <v>70</v>
      </c>
      <c r="F94" s="23">
        <v>25</v>
      </c>
      <c r="G94" s="23">
        <v>5</v>
      </c>
      <c r="H94" s="23">
        <f t="shared" si="16"/>
        <v>125</v>
      </c>
      <c r="I94" s="23">
        <f t="shared" si="15"/>
        <v>154.9625</v>
      </c>
      <c r="J94" s="107">
        <v>5</v>
      </c>
      <c r="K94" s="23">
        <f t="shared" si="17"/>
        <v>125</v>
      </c>
      <c r="L94" s="23">
        <f t="shared" si="18"/>
        <v>162.8125</v>
      </c>
      <c r="M94" s="24">
        <f t="shared" si="19"/>
        <v>-7.849999999999994</v>
      </c>
      <c r="O94" s="33"/>
      <c r="P94" s="32"/>
    </row>
    <row r="95" spans="2:16" ht="11.25">
      <c r="B95" s="47" t="s">
        <v>190</v>
      </c>
      <c r="C95" s="21" t="s">
        <v>174</v>
      </c>
      <c r="D95" s="22">
        <v>12296</v>
      </c>
      <c r="E95" s="3" t="s">
        <v>70</v>
      </c>
      <c r="F95" s="23">
        <v>25</v>
      </c>
      <c r="G95" s="23">
        <v>4.13</v>
      </c>
      <c r="H95" s="23">
        <f t="shared" si="16"/>
        <v>103.25</v>
      </c>
      <c r="I95" s="23">
        <f t="shared" si="15"/>
        <v>127.999025</v>
      </c>
      <c r="J95" s="107">
        <v>4.13</v>
      </c>
      <c r="K95" s="23">
        <f t="shared" si="17"/>
        <v>103.25</v>
      </c>
      <c r="L95" s="23">
        <f t="shared" si="18"/>
        <v>134.483125</v>
      </c>
      <c r="M95" s="24">
        <f t="shared" si="19"/>
        <v>-6.484099999999998</v>
      </c>
      <c r="O95" s="45"/>
      <c r="P95" s="32"/>
    </row>
    <row r="96" spans="2:16" ht="22.5">
      <c r="B96" s="47" t="s">
        <v>191</v>
      </c>
      <c r="C96" s="205" t="s">
        <v>175</v>
      </c>
      <c r="D96" s="3">
        <v>38191</v>
      </c>
      <c r="E96" s="3" t="s">
        <v>70</v>
      </c>
      <c r="F96" s="23">
        <v>25</v>
      </c>
      <c r="G96" s="23">
        <v>13.57</v>
      </c>
      <c r="H96" s="23">
        <f t="shared" si="16"/>
        <v>339.25</v>
      </c>
      <c r="I96" s="23">
        <f t="shared" si="15"/>
        <v>420.568225</v>
      </c>
      <c r="J96" s="107">
        <v>13.57</v>
      </c>
      <c r="K96" s="23">
        <f t="shared" si="17"/>
        <v>339.25</v>
      </c>
      <c r="L96" s="23">
        <f t="shared" si="18"/>
        <v>441.873125</v>
      </c>
      <c r="M96" s="24">
        <f t="shared" si="19"/>
        <v>-21.304900000000032</v>
      </c>
      <c r="O96" s="45"/>
      <c r="P96" s="32"/>
    </row>
    <row r="97" spans="2:16" ht="22.5">
      <c r="B97" s="47" t="s">
        <v>192</v>
      </c>
      <c r="C97" s="205" t="s">
        <v>176</v>
      </c>
      <c r="D97" s="3">
        <v>20111</v>
      </c>
      <c r="E97" s="3" t="s">
        <v>70</v>
      </c>
      <c r="F97" s="23">
        <v>25</v>
      </c>
      <c r="G97" s="23">
        <v>6.63</v>
      </c>
      <c r="H97" s="23">
        <f t="shared" si="16"/>
        <v>165.75</v>
      </c>
      <c r="I97" s="23">
        <f t="shared" si="15"/>
        <v>205.480275</v>
      </c>
      <c r="J97" s="107">
        <v>6.63</v>
      </c>
      <c r="K97" s="23">
        <f t="shared" si="17"/>
        <v>165.75</v>
      </c>
      <c r="L97" s="23">
        <f t="shared" si="18"/>
        <v>215.889375</v>
      </c>
      <c r="M97" s="24">
        <f t="shared" si="19"/>
        <v>-10.409099999999995</v>
      </c>
      <c r="O97" s="45"/>
      <c r="P97" s="32"/>
    </row>
    <row r="98" spans="2:13" ht="11.25">
      <c r="B98" s="262" t="s">
        <v>193</v>
      </c>
      <c r="C98" s="263"/>
      <c r="D98" s="263"/>
      <c r="E98" s="263"/>
      <c r="F98" s="263"/>
      <c r="G98" s="263"/>
      <c r="H98" s="263"/>
      <c r="I98" s="230">
        <f>SUM(I84:I97)</f>
        <v>9499.486381</v>
      </c>
      <c r="J98" s="107"/>
      <c r="K98" s="23"/>
      <c r="L98" s="206">
        <f>SUM(L84:L97)</f>
        <v>9849.804575000002</v>
      </c>
      <c r="M98" s="212"/>
    </row>
    <row r="99" spans="2:13" s="113" customFormat="1" ht="11.25">
      <c r="B99" s="208" t="s">
        <v>194</v>
      </c>
      <c r="C99" s="219" t="s">
        <v>196</v>
      </c>
      <c r="D99" s="233"/>
      <c r="E99" s="233"/>
      <c r="F99" s="233"/>
      <c r="G99" s="233"/>
      <c r="H99" s="233"/>
      <c r="I99" s="233"/>
      <c r="J99" s="234"/>
      <c r="K99" s="233"/>
      <c r="L99" s="233"/>
      <c r="M99" s="235"/>
    </row>
    <row r="100" spans="2:16" ht="22.5">
      <c r="B100" s="47" t="s">
        <v>203</v>
      </c>
      <c r="C100" s="204" t="s">
        <v>328</v>
      </c>
      <c r="D100" s="3">
        <v>99059</v>
      </c>
      <c r="E100" s="3" t="s">
        <v>23</v>
      </c>
      <c r="F100" s="23">
        <v>4</v>
      </c>
      <c r="G100" s="23">
        <f>G9</f>
        <v>5.71</v>
      </c>
      <c r="H100" s="23">
        <f>F100*G100</f>
        <v>22.84</v>
      </c>
      <c r="I100" s="23">
        <f aca="true" t="shared" si="20" ref="I100:I108">((G100*F100)*1.2397)</f>
        <v>28.314748</v>
      </c>
      <c r="J100" s="23">
        <f>J9</f>
        <v>5.33</v>
      </c>
      <c r="K100" s="23">
        <f>J100*F100</f>
        <v>21.32</v>
      </c>
      <c r="L100" s="23">
        <f>((J100*F100)*1.3025)</f>
        <v>27.7693</v>
      </c>
      <c r="M100" s="24">
        <f>I100-L100</f>
        <v>0.5454480000000004</v>
      </c>
      <c r="O100" s="31"/>
      <c r="P100" s="32"/>
    </row>
    <row r="101" spans="2:16" ht="22.5">
      <c r="B101" s="47" t="s">
        <v>204</v>
      </c>
      <c r="C101" s="231" t="str">
        <f>C10</f>
        <v>Escavação manual em solo até 2,00m de profundidade</v>
      </c>
      <c r="D101" s="3">
        <f>D10</f>
        <v>93358</v>
      </c>
      <c r="E101" s="3" t="s">
        <v>24</v>
      </c>
      <c r="F101" s="23">
        <v>4.5</v>
      </c>
      <c r="G101" s="23">
        <v>68.63</v>
      </c>
      <c r="H101" s="23">
        <f aca="true" t="shared" si="21" ref="H101:H108">F101*G101</f>
        <v>308.835</v>
      </c>
      <c r="I101" s="23">
        <f t="shared" si="20"/>
        <v>382.8627495</v>
      </c>
      <c r="J101" s="106">
        <v>62.14</v>
      </c>
      <c r="K101" s="23">
        <f aca="true" t="shared" si="22" ref="K101:K108">J101*F101</f>
        <v>279.63</v>
      </c>
      <c r="L101" s="23">
        <f aca="true" t="shared" si="23" ref="L101:L108">((J101*F101)*1.3025)</f>
        <v>364.218075</v>
      </c>
      <c r="M101" s="24">
        <f aca="true" t="shared" si="24" ref="M101:M108">I101-L101</f>
        <v>18.644674500000008</v>
      </c>
      <c r="O101" s="53"/>
      <c r="P101" s="32"/>
    </row>
    <row r="102" spans="2:16" ht="11.25">
      <c r="B102" s="47" t="s">
        <v>205</v>
      </c>
      <c r="C102" s="231" t="s">
        <v>197</v>
      </c>
      <c r="D102" s="3">
        <v>72132</v>
      </c>
      <c r="E102" s="3" t="s">
        <v>23</v>
      </c>
      <c r="F102" s="23">
        <v>20</v>
      </c>
      <c r="G102" s="23">
        <v>63.23</v>
      </c>
      <c r="H102" s="23">
        <f t="shared" si="21"/>
        <v>1264.6</v>
      </c>
      <c r="I102" s="23">
        <f t="shared" si="20"/>
        <v>1567.72462</v>
      </c>
      <c r="J102" s="106">
        <v>59.75</v>
      </c>
      <c r="K102" s="23">
        <f t="shared" si="22"/>
        <v>1195</v>
      </c>
      <c r="L102" s="23">
        <f t="shared" si="23"/>
        <v>1556.4875</v>
      </c>
      <c r="M102" s="24">
        <f t="shared" si="24"/>
        <v>11.237120000000004</v>
      </c>
      <c r="O102" s="42"/>
      <c r="P102" s="32"/>
    </row>
    <row r="103" spans="2:16" ht="22.5">
      <c r="B103" s="47" t="s">
        <v>206</v>
      </c>
      <c r="C103" s="49" t="s">
        <v>198</v>
      </c>
      <c r="D103" s="50">
        <v>92723</v>
      </c>
      <c r="E103" s="23" t="s">
        <v>201</v>
      </c>
      <c r="F103" s="23">
        <v>0.5</v>
      </c>
      <c r="G103" s="23">
        <v>373.9</v>
      </c>
      <c r="H103" s="23">
        <f t="shared" si="21"/>
        <v>186.95</v>
      </c>
      <c r="I103" s="23">
        <f t="shared" si="20"/>
        <v>231.761915</v>
      </c>
      <c r="J103" s="106">
        <v>371.05</v>
      </c>
      <c r="K103" s="23">
        <f t="shared" si="22"/>
        <v>185.525</v>
      </c>
      <c r="L103" s="23">
        <f t="shared" si="23"/>
        <v>241.6463125</v>
      </c>
      <c r="M103" s="24">
        <f t="shared" si="24"/>
        <v>-9.884397500000006</v>
      </c>
      <c r="O103" s="43"/>
      <c r="P103" s="32"/>
    </row>
    <row r="104" spans="2:16" ht="33.75">
      <c r="B104" s="47" t="s">
        <v>207</v>
      </c>
      <c r="C104" s="49" t="s">
        <v>199</v>
      </c>
      <c r="D104" s="51">
        <v>92769</v>
      </c>
      <c r="E104" s="23" t="s">
        <v>202</v>
      </c>
      <c r="F104" s="23">
        <v>20.75</v>
      </c>
      <c r="G104" s="23">
        <v>7.9</v>
      </c>
      <c r="H104" s="23">
        <f t="shared" si="21"/>
        <v>163.925</v>
      </c>
      <c r="I104" s="23">
        <f t="shared" si="20"/>
        <v>203.2178225</v>
      </c>
      <c r="J104" s="106">
        <v>7.68</v>
      </c>
      <c r="K104" s="23">
        <f t="shared" si="22"/>
        <v>159.35999999999999</v>
      </c>
      <c r="L104" s="23">
        <f t="shared" si="23"/>
        <v>207.5664</v>
      </c>
      <c r="M104" s="24">
        <f t="shared" si="24"/>
        <v>-4.348577499999976</v>
      </c>
      <c r="O104" s="41"/>
      <c r="P104" s="32"/>
    </row>
    <row r="105" spans="2:16" ht="11.25">
      <c r="B105" s="47" t="s">
        <v>208</v>
      </c>
      <c r="C105" s="49" t="s">
        <v>200</v>
      </c>
      <c r="D105" s="50">
        <v>345</v>
      </c>
      <c r="E105" s="23" t="s">
        <v>202</v>
      </c>
      <c r="F105" s="23">
        <v>0.5</v>
      </c>
      <c r="G105" s="23">
        <v>19.76</v>
      </c>
      <c r="H105" s="23">
        <f t="shared" si="21"/>
        <v>9.88</v>
      </c>
      <c r="I105" s="23">
        <f t="shared" si="20"/>
        <v>12.248236</v>
      </c>
      <c r="J105" s="106">
        <v>19.76</v>
      </c>
      <c r="K105" s="23">
        <f t="shared" si="22"/>
        <v>9.88</v>
      </c>
      <c r="L105" s="23">
        <f t="shared" si="23"/>
        <v>12.8687</v>
      </c>
      <c r="M105" s="24">
        <f t="shared" si="24"/>
        <v>-0.6204640000000001</v>
      </c>
      <c r="O105" s="43"/>
      <c r="P105" s="32"/>
    </row>
    <row r="106" spans="2:16" ht="11.25">
      <c r="B106" s="47" t="s">
        <v>209</v>
      </c>
      <c r="C106" s="231" t="s">
        <v>33</v>
      </c>
      <c r="D106" s="3">
        <v>87878</v>
      </c>
      <c r="E106" s="3" t="s">
        <v>23</v>
      </c>
      <c r="F106" s="23">
        <v>30</v>
      </c>
      <c r="G106" s="106">
        <v>3.55</v>
      </c>
      <c r="H106" s="23">
        <f t="shared" si="21"/>
        <v>106.5</v>
      </c>
      <c r="I106" s="23">
        <f t="shared" si="20"/>
        <v>132.02805</v>
      </c>
      <c r="J106" s="106">
        <v>3.32</v>
      </c>
      <c r="K106" s="23">
        <f t="shared" si="22"/>
        <v>99.6</v>
      </c>
      <c r="L106" s="23">
        <f t="shared" si="23"/>
        <v>129.72899999999998</v>
      </c>
      <c r="M106" s="24">
        <f t="shared" si="24"/>
        <v>2.2990500000000225</v>
      </c>
      <c r="O106" s="42"/>
      <c r="P106" s="32"/>
    </row>
    <row r="107" spans="2:16" ht="33.75">
      <c r="B107" s="47" t="s">
        <v>210</v>
      </c>
      <c r="C107" s="231" t="str">
        <f>C17</f>
        <v>Emboço paulista (massa única) traço 1:2:8 (cimento:cal e areia media), espessura 1,5 cm, preparo mecanico da argamassa **</v>
      </c>
      <c r="D107" s="3">
        <f>D17</f>
        <v>87529</v>
      </c>
      <c r="E107" s="3" t="s">
        <v>23</v>
      </c>
      <c r="F107" s="23">
        <v>30</v>
      </c>
      <c r="G107" s="106">
        <v>20.95</v>
      </c>
      <c r="H107" s="23">
        <f t="shared" si="21"/>
        <v>628.5</v>
      </c>
      <c r="I107" s="23">
        <f t="shared" si="20"/>
        <v>779.1514500000001</v>
      </c>
      <c r="J107" s="106">
        <v>19.72</v>
      </c>
      <c r="K107" s="23">
        <f t="shared" si="22"/>
        <v>591.5999999999999</v>
      </c>
      <c r="L107" s="23">
        <f t="shared" si="23"/>
        <v>770.5589999999999</v>
      </c>
      <c r="M107" s="24">
        <f t="shared" si="24"/>
        <v>8.592450000000213</v>
      </c>
      <c r="O107" s="42"/>
      <c r="P107" s="32"/>
    </row>
    <row r="108" spans="2:16" ht="22.5">
      <c r="B108" s="47" t="s">
        <v>211</v>
      </c>
      <c r="C108" s="205" t="s">
        <v>39</v>
      </c>
      <c r="D108" s="30">
        <v>93382</v>
      </c>
      <c r="E108" s="3" t="s">
        <v>24</v>
      </c>
      <c r="F108" s="23">
        <v>2.5</v>
      </c>
      <c r="G108" s="23">
        <v>26.25</v>
      </c>
      <c r="H108" s="23">
        <f t="shared" si="21"/>
        <v>65.625</v>
      </c>
      <c r="I108" s="23">
        <f t="shared" si="20"/>
        <v>81.3553125</v>
      </c>
      <c r="J108" s="106">
        <v>23.84</v>
      </c>
      <c r="K108" s="23">
        <f t="shared" si="22"/>
        <v>59.6</v>
      </c>
      <c r="L108" s="23">
        <f t="shared" si="23"/>
        <v>77.629</v>
      </c>
      <c r="M108" s="24">
        <f t="shared" si="24"/>
        <v>3.7263124999999917</v>
      </c>
      <c r="O108" s="53"/>
      <c r="P108" s="32"/>
    </row>
    <row r="109" spans="2:16" ht="11.25">
      <c r="B109" s="262" t="s">
        <v>212</v>
      </c>
      <c r="C109" s="263"/>
      <c r="D109" s="263"/>
      <c r="E109" s="263"/>
      <c r="F109" s="263"/>
      <c r="G109" s="263"/>
      <c r="H109" s="263"/>
      <c r="I109" s="230">
        <f>SUM(I100:I108)</f>
        <v>3418.664903499999</v>
      </c>
      <c r="J109" s="107"/>
      <c r="K109" s="23"/>
      <c r="L109" s="206">
        <f>SUM(L100:L108)</f>
        <v>3388.4732874999995</v>
      </c>
      <c r="M109" s="212"/>
      <c r="O109" s="32"/>
      <c r="P109" s="32"/>
    </row>
    <row r="110" spans="2:13" ht="11.25">
      <c r="B110" s="221" t="s">
        <v>213</v>
      </c>
      <c r="C110" s="236" t="s">
        <v>214</v>
      </c>
      <c r="D110" s="210"/>
      <c r="E110" s="210"/>
      <c r="F110" s="210"/>
      <c r="G110" s="210"/>
      <c r="H110" s="210"/>
      <c r="I110" s="210"/>
      <c r="J110" s="30"/>
      <c r="K110" s="210"/>
      <c r="L110" s="210"/>
      <c r="M110" s="212"/>
    </row>
    <row r="111" spans="2:16" ht="22.5">
      <c r="B111" s="47" t="s">
        <v>229</v>
      </c>
      <c r="C111" s="204" t="s">
        <v>328</v>
      </c>
      <c r="D111" s="3">
        <v>99059</v>
      </c>
      <c r="E111" s="3" t="s">
        <v>23</v>
      </c>
      <c r="F111" s="23">
        <v>77.5</v>
      </c>
      <c r="G111" s="23">
        <f>G100</f>
        <v>5.71</v>
      </c>
      <c r="H111" s="23">
        <f aca="true" t="shared" si="25" ref="H111:H116">F111*G111</f>
        <v>442.525</v>
      </c>
      <c r="I111" s="23">
        <f aca="true" t="shared" si="26" ref="I111:I116">((G111*F111)*1.2397)</f>
        <v>548.5982425</v>
      </c>
      <c r="J111" s="105">
        <f>J100</f>
        <v>5.33</v>
      </c>
      <c r="K111" s="23">
        <f aca="true" t="shared" si="27" ref="K111:K116">J111*F111</f>
        <v>413.075</v>
      </c>
      <c r="L111" s="23">
        <f aca="true" t="shared" si="28" ref="L111:L116">((J111*F111)*1.3025)</f>
        <v>538.0301875</v>
      </c>
      <c r="M111" s="24">
        <f aca="true" t="shared" si="29" ref="M111:M116">I111-L111</f>
        <v>10.568054999999958</v>
      </c>
      <c r="O111" s="31"/>
      <c r="P111" s="32"/>
    </row>
    <row r="112" spans="2:16" ht="22.5">
      <c r="B112" s="47" t="s">
        <v>230</v>
      </c>
      <c r="C112" s="237" t="s">
        <v>215</v>
      </c>
      <c r="D112" s="1">
        <v>79480</v>
      </c>
      <c r="E112" s="1" t="s">
        <v>24</v>
      </c>
      <c r="F112" s="23">
        <v>120.75</v>
      </c>
      <c r="G112" s="23">
        <v>2.25</v>
      </c>
      <c r="H112" s="23">
        <f t="shared" si="25"/>
        <v>271.6875</v>
      </c>
      <c r="I112" s="23">
        <f t="shared" si="26"/>
        <v>336.81099375</v>
      </c>
      <c r="J112" s="105">
        <v>2.2</v>
      </c>
      <c r="K112" s="23">
        <f t="shared" si="27"/>
        <v>265.65000000000003</v>
      </c>
      <c r="L112" s="23">
        <f t="shared" si="28"/>
        <v>346.00912500000004</v>
      </c>
      <c r="M112" s="24">
        <f t="shared" si="29"/>
        <v>-9.198131250000017</v>
      </c>
      <c r="O112" s="5"/>
      <c r="P112" s="32"/>
    </row>
    <row r="113" spans="2:16" ht="45">
      <c r="B113" s="47" t="s">
        <v>231</v>
      </c>
      <c r="C113" s="237" t="s">
        <v>285</v>
      </c>
      <c r="D113" s="152" t="s">
        <v>296</v>
      </c>
      <c r="E113" s="1" t="s">
        <v>70</v>
      </c>
      <c r="F113" s="23">
        <v>25</v>
      </c>
      <c r="G113" s="23">
        <v>1492.22</v>
      </c>
      <c r="H113" s="23">
        <f t="shared" si="25"/>
        <v>37305.5</v>
      </c>
      <c r="I113" s="23">
        <f t="shared" si="26"/>
        <v>46247.62835</v>
      </c>
      <c r="J113" s="105">
        <v>1418.06</v>
      </c>
      <c r="K113" s="23">
        <f t="shared" si="27"/>
        <v>35451.5</v>
      </c>
      <c r="L113" s="23">
        <f t="shared" si="28"/>
        <v>46175.57875</v>
      </c>
      <c r="M113" s="24">
        <f t="shared" si="29"/>
        <v>72.04959999999846</v>
      </c>
      <c r="O113" s="5"/>
      <c r="P113" s="32"/>
    </row>
    <row r="114" spans="2:16" ht="22.5">
      <c r="B114" s="47" t="s">
        <v>232</v>
      </c>
      <c r="C114" s="4" t="s">
        <v>95</v>
      </c>
      <c r="D114" s="1">
        <v>9836</v>
      </c>
      <c r="E114" s="1" t="s">
        <v>92</v>
      </c>
      <c r="F114" s="23">
        <v>150</v>
      </c>
      <c r="G114" s="23">
        <v>11</v>
      </c>
      <c r="H114" s="23">
        <f t="shared" si="25"/>
        <v>1650</v>
      </c>
      <c r="I114" s="23">
        <f t="shared" si="26"/>
        <v>2045.505</v>
      </c>
      <c r="J114" s="107">
        <v>11</v>
      </c>
      <c r="K114" s="23">
        <f t="shared" si="27"/>
        <v>1650</v>
      </c>
      <c r="L114" s="23">
        <f t="shared" si="28"/>
        <v>2149.125</v>
      </c>
      <c r="M114" s="24">
        <f t="shared" si="29"/>
        <v>-103.61999999999989</v>
      </c>
      <c r="O114" s="5"/>
      <c r="P114" s="32"/>
    </row>
    <row r="115" spans="2:16" ht="33.75">
      <c r="B115" s="47" t="s">
        <v>233</v>
      </c>
      <c r="C115" s="154" t="s">
        <v>334</v>
      </c>
      <c r="D115" s="1">
        <v>11894</v>
      </c>
      <c r="E115" s="1" t="s">
        <v>70</v>
      </c>
      <c r="F115" s="23">
        <v>25</v>
      </c>
      <c r="G115" s="23">
        <v>632.74</v>
      </c>
      <c r="H115" s="23">
        <f t="shared" si="25"/>
        <v>15818.5</v>
      </c>
      <c r="I115" s="23">
        <f t="shared" si="26"/>
        <v>19610.19445</v>
      </c>
      <c r="J115" s="106">
        <v>632.74</v>
      </c>
      <c r="K115" s="23">
        <f t="shared" si="27"/>
        <v>15818.5</v>
      </c>
      <c r="L115" s="23">
        <f t="shared" si="28"/>
        <v>20603.59625</v>
      </c>
      <c r="M115" s="24">
        <f t="shared" si="29"/>
        <v>-993.4017999999996</v>
      </c>
      <c r="O115" s="5"/>
      <c r="P115" s="32"/>
    </row>
    <row r="116" spans="2:16" ht="11.25">
      <c r="B116" s="47" t="s">
        <v>234</v>
      </c>
      <c r="C116" s="237" t="s">
        <v>216</v>
      </c>
      <c r="D116" s="1">
        <v>7091</v>
      </c>
      <c r="E116" s="1" t="s">
        <v>70</v>
      </c>
      <c r="F116" s="23">
        <v>50</v>
      </c>
      <c r="G116" s="23">
        <v>12.9</v>
      </c>
      <c r="H116" s="23">
        <f t="shared" si="25"/>
        <v>645</v>
      </c>
      <c r="I116" s="23">
        <f t="shared" si="26"/>
        <v>799.6065</v>
      </c>
      <c r="J116" s="105">
        <v>12.9</v>
      </c>
      <c r="K116" s="23">
        <f t="shared" si="27"/>
        <v>645</v>
      </c>
      <c r="L116" s="23">
        <f t="shared" si="28"/>
        <v>840.1125</v>
      </c>
      <c r="M116" s="24">
        <f t="shared" si="29"/>
        <v>-40.50599999999997</v>
      </c>
      <c r="O116" s="5"/>
      <c r="P116" s="32"/>
    </row>
    <row r="117" spans="2:16" ht="11.25">
      <c r="B117" s="262" t="s">
        <v>236</v>
      </c>
      <c r="C117" s="263"/>
      <c r="D117" s="263"/>
      <c r="E117" s="263"/>
      <c r="F117" s="263"/>
      <c r="G117" s="263"/>
      <c r="H117" s="263"/>
      <c r="I117" s="230">
        <f>SUM(I111:I116)</f>
        <v>69588.34353624999</v>
      </c>
      <c r="J117" s="107"/>
      <c r="K117" s="23"/>
      <c r="L117" s="206">
        <f>SUM(L111:L116)</f>
        <v>70652.4518125</v>
      </c>
      <c r="M117" s="212"/>
      <c r="O117" s="5"/>
      <c r="P117" s="32"/>
    </row>
    <row r="118" spans="2:16" ht="11.25">
      <c r="B118" s="221" t="s">
        <v>220</v>
      </c>
      <c r="C118" s="238" t="s">
        <v>221</v>
      </c>
      <c r="D118" s="239"/>
      <c r="E118" s="239"/>
      <c r="F118" s="239"/>
      <c r="G118" s="239"/>
      <c r="H118" s="239"/>
      <c r="I118" s="239"/>
      <c r="J118" s="240"/>
      <c r="K118" s="210"/>
      <c r="L118" s="210"/>
      <c r="M118" s="212"/>
      <c r="O118" s="5"/>
      <c r="P118" s="32"/>
    </row>
    <row r="119" spans="2:16" ht="22.5">
      <c r="B119" s="47" t="s">
        <v>222</v>
      </c>
      <c r="C119" s="204" t="s">
        <v>328</v>
      </c>
      <c r="D119" s="3">
        <v>99059</v>
      </c>
      <c r="E119" s="3" t="s">
        <v>23</v>
      </c>
      <c r="F119" s="23">
        <v>97.5</v>
      </c>
      <c r="G119" s="23">
        <f>G111</f>
        <v>5.71</v>
      </c>
      <c r="H119" s="23">
        <f>F119*G119</f>
        <v>556.725</v>
      </c>
      <c r="I119" s="23">
        <f aca="true" t="shared" si="30" ref="I119:I125">((G119*F119)*1.2397)</f>
        <v>690.1719825</v>
      </c>
      <c r="J119" s="106">
        <f>J111</f>
        <v>5.33</v>
      </c>
      <c r="K119" s="23">
        <f>J119*F119</f>
        <v>519.675</v>
      </c>
      <c r="L119" s="23">
        <f>((J119*F119)*1.3025)</f>
        <v>676.8766874999999</v>
      </c>
      <c r="M119" s="24">
        <f>I119-L119</f>
        <v>13.295295000000124</v>
      </c>
      <c r="O119" s="31"/>
      <c r="P119" s="32"/>
    </row>
    <row r="120" spans="2:16" ht="22.5">
      <c r="B120" s="47" t="s">
        <v>223</v>
      </c>
      <c r="C120" s="237" t="s">
        <v>215</v>
      </c>
      <c r="D120" s="1">
        <v>79480</v>
      </c>
      <c r="E120" s="1" t="s">
        <v>24</v>
      </c>
      <c r="F120" s="23">
        <v>150</v>
      </c>
      <c r="G120" s="23">
        <v>2.25</v>
      </c>
      <c r="H120" s="23">
        <f aca="true" t="shared" si="31" ref="H120:H125">F120*G120</f>
        <v>337.5</v>
      </c>
      <c r="I120" s="23">
        <f t="shared" si="30"/>
        <v>418.39875</v>
      </c>
      <c r="J120" s="107">
        <v>2.2</v>
      </c>
      <c r="K120" s="23">
        <f aca="true" t="shared" si="32" ref="K120:K125">J120*F120</f>
        <v>330</v>
      </c>
      <c r="L120" s="23">
        <f aca="true" t="shared" si="33" ref="L120:L125">((J120*F120)*1.3025)</f>
        <v>429.825</v>
      </c>
      <c r="M120" s="24">
        <f aca="true" t="shared" si="34" ref="M120:M125">I120-L120</f>
        <v>-11.426249999999982</v>
      </c>
      <c r="O120" s="5"/>
      <c r="P120" s="32"/>
    </row>
    <row r="121" spans="2:16" ht="11.25">
      <c r="B121" s="47" t="s">
        <v>224</v>
      </c>
      <c r="C121" s="231" t="s">
        <v>217</v>
      </c>
      <c r="D121" s="3">
        <v>6454</v>
      </c>
      <c r="E121" s="3" t="s">
        <v>24</v>
      </c>
      <c r="F121" s="23">
        <v>50</v>
      </c>
      <c r="G121" s="23">
        <v>159.57</v>
      </c>
      <c r="H121" s="23">
        <f t="shared" si="31"/>
        <v>7978.5</v>
      </c>
      <c r="I121" s="23">
        <f t="shared" si="30"/>
        <v>9890.94645</v>
      </c>
      <c r="J121" s="107">
        <v>149.73</v>
      </c>
      <c r="K121" s="23">
        <f t="shared" si="32"/>
        <v>7486.499999999999</v>
      </c>
      <c r="L121" s="23">
        <f t="shared" si="33"/>
        <v>9751.166249999998</v>
      </c>
      <c r="M121" s="24">
        <f t="shared" si="34"/>
        <v>139.78020000000106</v>
      </c>
      <c r="O121" s="31"/>
      <c r="P121" s="32"/>
    </row>
    <row r="122" spans="2:16" ht="11.25">
      <c r="B122" s="47" t="s">
        <v>225</v>
      </c>
      <c r="C122" s="237" t="s">
        <v>218</v>
      </c>
      <c r="D122" s="1">
        <v>68053</v>
      </c>
      <c r="E122" s="1" t="s">
        <v>23</v>
      </c>
      <c r="F122" s="23">
        <v>200</v>
      </c>
      <c r="G122" s="23">
        <v>4.72</v>
      </c>
      <c r="H122" s="23">
        <f t="shared" si="31"/>
        <v>944</v>
      </c>
      <c r="I122" s="23">
        <f t="shared" si="30"/>
        <v>1170.2768</v>
      </c>
      <c r="J122" s="107">
        <v>4.3</v>
      </c>
      <c r="K122" s="23">
        <f t="shared" si="32"/>
        <v>860</v>
      </c>
      <c r="L122" s="23">
        <f t="shared" si="33"/>
        <v>1120.15</v>
      </c>
      <c r="M122" s="24">
        <f t="shared" si="34"/>
        <v>50.1268</v>
      </c>
      <c r="O122" s="5"/>
      <c r="P122" s="32"/>
    </row>
    <row r="123" spans="2:16" ht="22.5">
      <c r="B123" s="47" t="s">
        <v>226</v>
      </c>
      <c r="C123" s="4" t="s">
        <v>95</v>
      </c>
      <c r="D123" s="1">
        <v>9836</v>
      </c>
      <c r="E123" s="1" t="s">
        <v>92</v>
      </c>
      <c r="F123" s="23">
        <v>75</v>
      </c>
      <c r="G123" s="23">
        <v>11</v>
      </c>
      <c r="H123" s="23">
        <f t="shared" si="31"/>
        <v>825</v>
      </c>
      <c r="I123" s="23">
        <f t="shared" si="30"/>
        <v>1022.7525</v>
      </c>
      <c r="J123" s="105">
        <v>11</v>
      </c>
      <c r="K123" s="23">
        <f t="shared" si="32"/>
        <v>825</v>
      </c>
      <c r="L123" s="23">
        <f t="shared" si="33"/>
        <v>1074.5625</v>
      </c>
      <c r="M123" s="24">
        <f t="shared" si="34"/>
        <v>-51.809999999999945</v>
      </c>
      <c r="O123" s="5"/>
      <c r="P123" s="32"/>
    </row>
    <row r="124" spans="2:16" ht="11.25">
      <c r="B124" s="47" t="s">
        <v>227</v>
      </c>
      <c r="C124" s="4" t="s">
        <v>219</v>
      </c>
      <c r="D124" s="1">
        <v>3520</v>
      </c>
      <c r="E124" s="1" t="s">
        <v>70</v>
      </c>
      <c r="F124" s="23">
        <v>25</v>
      </c>
      <c r="G124" s="23">
        <v>6.73</v>
      </c>
      <c r="H124" s="23">
        <f t="shared" si="31"/>
        <v>168.25</v>
      </c>
      <c r="I124" s="23">
        <f t="shared" si="30"/>
        <v>208.57952500000002</v>
      </c>
      <c r="J124" s="105">
        <v>6.73</v>
      </c>
      <c r="K124" s="23">
        <f t="shared" si="32"/>
        <v>168.25</v>
      </c>
      <c r="L124" s="23">
        <f t="shared" si="33"/>
        <v>219.145625</v>
      </c>
      <c r="M124" s="24">
        <f t="shared" si="34"/>
        <v>-10.566099999999977</v>
      </c>
      <c r="O124" s="32"/>
      <c r="P124" s="32"/>
    </row>
    <row r="125" spans="2:13" ht="22.5">
      <c r="B125" s="47" t="s">
        <v>228</v>
      </c>
      <c r="C125" s="241" t="s">
        <v>39</v>
      </c>
      <c r="D125" s="1">
        <v>93382</v>
      </c>
      <c r="E125" s="1" t="s">
        <v>24</v>
      </c>
      <c r="F125" s="23">
        <v>100</v>
      </c>
      <c r="G125" s="23">
        <v>26.25</v>
      </c>
      <c r="H125" s="23">
        <f t="shared" si="31"/>
        <v>2625</v>
      </c>
      <c r="I125" s="23">
        <f t="shared" si="30"/>
        <v>3254.2125</v>
      </c>
      <c r="J125" s="106">
        <v>23.84</v>
      </c>
      <c r="K125" s="23">
        <f t="shared" si="32"/>
        <v>2384</v>
      </c>
      <c r="L125" s="23">
        <f t="shared" si="33"/>
        <v>3105.16</v>
      </c>
      <c r="M125" s="24">
        <f t="shared" si="34"/>
        <v>149.05250000000024</v>
      </c>
    </row>
    <row r="126" spans="2:13" ht="11.25">
      <c r="B126" s="262" t="s">
        <v>235</v>
      </c>
      <c r="C126" s="263"/>
      <c r="D126" s="263"/>
      <c r="E126" s="263"/>
      <c r="F126" s="263"/>
      <c r="G126" s="263"/>
      <c r="H126" s="263"/>
      <c r="I126" s="230">
        <f>SUM(I119:I125)</f>
        <v>16655.3385075</v>
      </c>
      <c r="J126" s="107"/>
      <c r="K126" s="23"/>
      <c r="L126" s="206">
        <f>SUM(L119:L125)</f>
        <v>16376.886062499998</v>
      </c>
      <c r="M126" s="212"/>
    </row>
    <row r="127" spans="2:13" ht="11.25">
      <c r="B127" s="221" t="s">
        <v>237</v>
      </c>
      <c r="C127" s="242" t="s">
        <v>239</v>
      </c>
      <c r="D127" s="210"/>
      <c r="E127" s="210"/>
      <c r="F127" s="210"/>
      <c r="G127" s="210"/>
      <c r="H127" s="210"/>
      <c r="I127" s="210"/>
      <c r="J127" s="3"/>
      <c r="K127" s="210"/>
      <c r="L127" s="210"/>
      <c r="M127" s="212"/>
    </row>
    <row r="128" spans="2:15" ht="11.25">
      <c r="B128" s="243" t="s">
        <v>238</v>
      </c>
      <c r="C128" s="210" t="s">
        <v>327</v>
      </c>
      <c r="D128" s="50" t="s">
        <v>242</v>
      </c>
      <c r="E128" s="1" t="s">
        <v>23</v>
      </c>
      <c r="F128" s="23">
        <v>2</v>
      </c>
      <c r="G128" s="23">
        <v>230.92</v>
      </c>
      <c r="H128" s="23">
        <f>F128*G128</f>
        <v>461.84</v>
      </c>
      <c r="I128" s="23">
        <f>((G128*F128)*1.2397)</f>
        <v>572.543048</v>
      </c>
      <c r="J128" s="106">
        <v>230.92</v>
      </c>
      <c r="K128" s="23">
        <f>J128*F128</f>
        <v>461.84</v>
      </c>
      <c r="L128" s="23">
        <f>((J128*F128)*1.3025)</f>
        <v>601.5466</v>
      </c>
      <c r="M128" s="24">
        <f>I128-L128</f>
        <v>-29.003552000000013</v>
      </c>
      <c r="O128" s="15"/>
    </row>
    <row r="129" spans="2:15" ht="12" thickBot="1">
      <c r="B129" s="295" t="s">
        <v>240</v>
      </c>
      <c r="C129" s="296"/>
      <c r="D129" s="296"/>
      <c r="E129" s="296"/>
      <c r="F129" s="296"/>
      <c r="G129" s="296"/>
      <c r="H129" s="296"/>
      <c r="I129" s="244">
        <f>I128</f>
        <v>572.543048</v>
      </c>
      <c r="J129" s="245"/>
      <c r="K129" s="246"/>
      <c r="L129" s="244">
        <f>L128</f>
        <v>601.5466</v>
      </c>
      <c r="M129" s="247"/>
      <c r="O129" s="15"/>
    </row>
    <row r="130" spans="2:15" ht="12.75" customHeight="1" thickBot="1">
      <c r="B130" s="297" t="s">
        <v>241</v>
      </c>
      <c r="C130" s="298"/>
      <c r="D130" s="298"/>
      <c r="E130" s="298"/>
      <c r="F130" s="298"/>
      <c r="G130" s="298"/>
      <c r="H130" s="299"/>
      <c r="I130" s="248">
        <f>I129+I126+I117+I109+I98+I82+I78+I74+I64+I54+I44+I38+I33+I29+I26+I21+I18+I11</f>
        <v>260005.43913575003</v>
      </c>
      <c r="J130" s="249"/>
      <c r="K130" s="250"/>
      <c r="L130" s="251">
        <f>L129+L126+L117+L109+L98+L82+L78+L74+L64+L54+L44+L38+L33+L29+L26+L21+L18+L11</f>
        <v>258385.430325</v>
      </c>
      <c r="M130" s="252"/>
      <c r="O130" s="112"/>
    </row>
    <row r="131" spans="2:13" ht="11.25">
      <c r="B131" s="56"/>
      <c r="C131" s="57"/>
      <c r="D131" s="57"/>
      <c r="E131" s="57"/>
      <c r="F131" s="57"/>
      <c r="G131" s="57"/>
      <c r="H131" s="57"/>
      <c r="I131" s="57"/>
      <c r="J131" s="58"/>
      <c r="K131" s="57"/>
      <c r="L131" s="57"/>
      <c r="M131" s="59"/>
    </row>
    <row r="132" spans="2:13" ht="11.25">
      <c r="B132" s="153" t="s">
        <v>275</v>
      </c>
      <c r="C132" s="32"/>
      <c r="D132" s="32"/>
      <c r="E132" s="32"/>
      <c r="F132" s="32"/>
      <c r="G132" s="32"/>
      <c r="H132" s="32"/>
      <c r="I132" s="32"/>
      <c r="J132" s="2"/>
      <c r="K132" s="32"/>
      <c r="L132" s="32"/>
      <c r="M132" s="61"/>
    </row>
    <row r="133" spans="2:13" ht="13.5" customHeight="1">
      <c r="B133" s="146"/>
      <c r="C133" s="256" t="s">
        <v>276</v>
      </c>
      <c r="D133" s="257"/>
      <c r="E133" s="257"/>
      <c r="F133" s="257"/>
      <c r="G133" s="257"/>
      <c r="H133" s="257"/>
      <c r="I133" s="257"/>
      <c r="J133" s="257"/>
      <c r="K133" s="257"/>
      <c r="L133" s="257"/>
      <c r="M133" s="258"/>
    </row>
    <row r="134" spans="2:13" ht="13.5" customHeight="1">
      <c r="B134" s="143"/>
      <c r="C134" s="253" t="s">
        <v>336</v>
      </c>
      <c r="D134" s="254"/>
      <c r="E134" s="254"/>
      <c r="F134" s="254"/>
      <c r="G134" s="254"/>
      <c r="H134" s="254"/>
      <c r="I134" s="254"/>
      <c r="J134" s="254"/>
      <c r="K134" s="254"/>
      <c r="L134" s="254"/>
      <c r="M134" s="255"/>
    </row>
    <row r="135" spans="2:13" ht="13.5" customHeight="1">
      <c r="B135" s="143"/>
      <c r="C135" s="253" t="s">
        <v>332</v>
      </c>
      <c r="D135" s="254"/>
      <c r="E135" s="254"/>
      <c r="F135" s="254"/>
      <c r="G135" s="254"/>
      <c r="H135" s="254"/>
      <c r="I135" s="254"/>
      <c r="J135" s="254"/>
      <c r="K135" s="254"/>
      <c r="L135" s="254"/>
      <c r="M135" s="255"/>
    </row>
    <row r="136" spans="2:13" ht="13.5" customHeight="1">
      <c r="B136" s="143"/>
      <c r="C136" s="253" t="s">
        <v>337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5"/>
    </row>
    <row r="137" spans="2:13" ht="13.5" customHeight="1">
      <c r="B137" s="143"/>
      <c r="C137" s="253" t="s">
        <v>338</v>
      </c>
      <c r="D137" s="254"/>
      <c r="E137" s="254"/>
      <c r="F137" s="254"/>
      <c r="G137" s="254"/>
      <c r="H137" s="254"/>
      <c r="I137" s="254"/>
      <c r="J137" s="254"/>
      <c r="K137" s="254"/>
      <c r="L137" s="254"/>
      <c r="M137" s="255"/>
    </row>
    <row r="138" spans="2:13" ht="13.5" customHeight="1">
      <c r="B138" s="143"/>
      <c r="C138" s="253" t="s">
        <v>335</v>
      </c>
      <c r="D138" s="254"/>
      <c r="E138" s="254"/>
      <c r="F138" s="254"/>
      <c r="G138" s="254"/>
      <c r="H138" s="254"/>
      <c r="I138" s="254"/>
      <c r="J138" s="254"/>
      <c r="K138" s="254"/>
      <c r="L138" s="254"/>
      <c r="M138" s="255"/>
    </row>
    <row r="139" spans="2:13" ht="13.5" customHeight="1">
      <c r="B139" s="143"/>
      <c r="C139" s="144"/>
      <c r="D139" s="144"/>
      <c r="E139" s="144"/>
      <c r="F139" s="144"/>
      <c r="G139" s="144"/>
      <c r="H139" s="144"/>
      <c r="I139" s="144"/>
      <c r="J139" s="144"/>
      <c r="K139" s="32"/>
      <c r="L139" s="32"/>
      <c r="M139" s="61"/>
    </row>
    <row r="140" spans="2:13" ht="13.5" customHeight="1">
      <c r="B140" s="143"/>
      <c r="C140" s="14" t="s">
        <v>333</v>
      </c>
      <c r="D140" s="144"/>
      <c r="E140" s="144"/>
      <c r="F140" s="144"/>
      <c r="G140" s="144"/>
      <c r="H140" s="144"/>
      <c r="I140" s="144"/>
      <c r="J140" s="144"/>
      <c r="K140" s="32"/>
      <c r="L140" s="32"/>
      <c r="M140" s="61"/>
    </row>
    <row r="141" spans="2:13" ht="13.5" customHeight="1">
      <c r="B141" s="143"/>
      <c r="C141" s="144"/>
      <c r="D141" s="144"/>
      <c r="E141" s="144"/>
      <c r="F141" s="144"/>
      <c r="G141" s="144"/>
      <c r="H141" s="144"/>
      <c r="I141" s="144"/>
      <c r="J141" s="144"/>
      <c r="K141" s="32"/>
      <c r="L141" s="32"/>
      <c r="M141" s="61"/>
    </row>
    <row r="142" spans="2:13" ht="11.25">
      <c r="B142" s="143"/>
      <c r="C142" s="144"/>
      <c r="D142" s="144"/>
      <c r="E142" s="142"/>
      <c r="F142" s="142"/>
      <c r="G142" s="142"/>
      <c r="H142" s="32"/>
      <c r="I142" s="32"/>
      <c r="J142" s="44"/>
      <c r="K142" s="32"/>
      <c r="L142" s="32"/>
      <c r="M142" s="61"/>
    </row>
    <row r="143" spans="2:13" ht="11.25">
      <c r="B143" s="60"/>
      <c r="C143" s="32"/>
      <c r="D143" s="32"/>
      <c r="E143" s="32"/>
      <c r="F143" s="32"/>
      <c r="G143" s="32"/>
      <c r="H143" s="32"/>
      <c r="I143" s="32"/>
      <c r="J143" s="44"/>
      <c r="K143" s="32"/>
      <c r="L143" s="32"/>
      <c r="M143" s="61"/>
    </row>
    <row r="144" spans="2:13" ht="12" thickBot="1">
      <c r="B144" s="60"/>
      <c r="C144" s="65"/>
      <c r="D144" s="32"/>
      <c r="E144" s="32"/>
      <c r="F144" s="32"/>
      <c r="G144" s="32"/>
      <c r="H144" s="32"/>
      <c r="I144" s="32"/>
      <c r="J144" s="276"/>
      <c r="K144" s="276"/>
      <c r="L144" s="276"/>
      <c r="M144" s="61"/>
    </row>
    <row r="145" spans="2:13" ht="11.25">
      <c r="B145" s="60"/>
      <c r="C145" s="55" t="s">
        <v>243</v>
      </c>
      <c r="D145" s="32"/>
      <c r="E145" s="32"/>
      <c r="F145" s="32"/>
      <c r="G145" s="32"/>
      <c r="H145" s="32"/>
      <c r="I145" s="32"/>
      <c r="J145" s="274" t="s">
        <v>246</v>
      </c>
      <c r="K145" s="274"/>
      <c r="L145" s="274"/>
      <c r="M145" s="61"/>
    </row>
    <row r="146" spans="2:13" ht="11.25">
      <c r="B146" s="60"/>
      <c r="C146" s="55" t="s">
        <v>244</v>
      </c>
      <c r="D146" s="32"/>
      <c r="E146" s="32"/>
      <c r="F146" s="32"/>
      <c r="G146" s="32"/>
      <c r="H146" s="32"/>
      <c r="I146" s="32"/>
      <c r="J146" s="275" t="s">
        <v>245</v>
      </c>
      <c r="K146" s="275"/>
      <c r="L146" s="275"/>
      <c r="M146" s="61"/>
    </row>
    <row r="147" spans="2:13" ht="12" thickBot="1">
      <c r="B147" s="62"/>
      <c r="C147" s="63"/>
      <c r="D147" s="63"/>
      <c r="E147" s="63"/>
      <c r="F147" s="63"/>
      <c r="G147" s="63"/>
      <c r="H147" s="63"/>
      <c r="I147" s="63"/>
      <c r="J147" s="151"/>
      <c r="K147" s="63"/>
      <c r="L147" s="63"/>
      <c r="M147" s="64"/>
    </row>
    <row r="148" ht="11.25">
      <c r="J148" s="36"/>
    </row>
    <row r="149" ht="11.25">
      <c r="J149" s="36"/>
    </row>
    <row r="150" ht="11.25">
      <c r="J150" s="36"/>
    </row>
    <row r="151" ht="11.25">
      <c r="J151" s="36"/>
    </row>
    <row r="152" ht="11.25">
      <c r="J152" s="36"/>
    </row>
    <row r="153" ht="11.25">
      <c r="J153" s="38"/>
    </row>
    <row r="154" ht="11.25">
      <c r="J154" s="2"/>
    </row>
    <row r="155" ht="11.25">
      <c r="J155" s="37"/>
    </row>
    <row r="156" ht="11.25">
      <c r="J156" s="37"/>
    </row>
    <row r="157" ht="11.25">
      <c r="J157" s="37"/>
    </row>
    <row r="158" ht="11.25">
      <c r="J158" s="37"/>
    </row>
    <row r="159" ht="11.25">
      <c r="J159" s="39"/>
    </row>
    <row r="160" ht="11.25">
      <c r="J160" s="39"/>
    </row>
    <row r="161" ht="11.25">
      <c r="J161" s="37"/>
    </row>
    <row r="162" ht="11.25">
      <c r="J162" s="37"/>
    </row>
    <row r="163" spans="8:11" ht="11.25">
      <c r="H163" s="15"/>
      <c r="I163" s="15"/>
      <c r="J163" s="15"/>
      <c r="K163" s="35"/>
    </row>
    <row r="164" spans="8:11" ht="11.25">
      <c r="H164" s="15"/>
      <c r="I164" s="15"/>
      <c r="J164" s="15"/>
      <c r="K164" s="109"/>
    </row>
    <row r="165" spans="8:11" ht="11.25">
      <c r="H165" s="15"/>
      <c r="I165" s="15"/>
      <c r="J165" s="15"/>
      <c r="K165" s="108"/>
    </row>
    <row r="166" spans="8:11" ht="11.25">
      <c r="H166" s="15"/>
      <c r="I166" s="15"/>
      <c r="J166" s="15"/>
      <c r="K166" s="35"/>
    </row>
    <row r="167" spans="8:11" ht="11.25">
      <c r="H167" s="15"/>
      <c r="I167" s="15"/>
      <c r="J167" s="15"/>
      <c r="K167" s="35"/>
    </row>
    <row r="168" spans="8:11" ht="11.25">
      <c r="H168" s="15"/>
      <c r="I168" s="15"/>
      <c r="J168" s="15"/>
      <c r="K168" s="40"/>
    </row>
    <row r="169" spans="8:11" ht="11.25">
      <c r="H169" s="15"/>
      <c r="I169" s="15"/>
      <c r="J169" s="15"/>
      <c r="K169" s="110"/>
    </row>
    <row r="170" spans="8:11" ht="11.25">
      <c r="H170" s="15"/>
      <c r="I170" s="15"/>
      <c r="J170" s="15"/>
      <c r="K170" s="40"/>
    </row>
    <row r="171" spans="8:11" ht="11.25">
      <c r="H171" s="15"/>
      <c r="I171" s="15"/>
      <c r="J171" s="15"/>
      <c r="K171" s="111"/>
    </row>
    <row r="172" spans="8:11" ht="11.25">
      <c r="H172" s="15"/>
      <c r="I172" s="15"/>
      <c r="J172" s="15"/>
      <c r="K172" s="108"/>
    </row>
    <row r="173" spans="8:11" ht="11.25">
      <c r="H173" s="15"/>
      <c r="I173" s="15"/>
      <c r="J173" s="15"/>
      <c r="K173" s="108"/>
    </row>
    <row r="174" spans="8:11" ht="11.25">
      <c r="H174" s="15"/>
      <c r="I174" s="15"/>
      <c r="J174" s="15"/>
      <c r="K174" s="35"/>
    </row>
    <row r="175" spans="8:11" ht="11.25">
      <c r="H175" s="15"/>
      <c r="I175" s="15"/>
      <c r="J175" s="15"/>
      <c r="K175" s="35"/>
    </row>
    <row r="176" spans="8:11" ht="11.25">
      <c r="H176" s="15"/>
      <c r="I176" s="15"/>
      <c r="J176" s="15"/>
      <c r="K176" s="35"/>
    </row>
    <row r="177" spans="8:11" ht="11.25">
      <c r="H177" s="15"/>
      <c r="I177" s="15"/>
      <c r="J177" s="15"/>
      <c r="K177" s="35"/>
    </row>
    <row r="178" spans="8:11" ht="11.25">
      <c r="H178" s="15"/>
      <c r="I178" s="15"/>
      <c r="J178" s="15"/>
      <c r="K178" s="110"/>
    </row>
    <row r="179" spans="8:11" ht="11.25">
      <c r="H179" s="15"/>
      <c r="I179" s="15"/>
      <c r="J179" s="15"/>
      <c r="K179" s="111"/>
    </row>
    <row r="180" spans="8:11" ht="11.25">
      <c r="H180" s="15"/>
      <c r="I180" s="15"/>
      <c r="J180" s="15"/>
      <c r="K180" s="35"/>
    </row>
    <row r="181" spans="8:11" ht="11.25">
      <c r="H181" s="15"/>
      <c r="I181" s="15"/>
      <c r="J181" s="15"/>
      <c r="K181" s="15"/>
    </row>
    <row r="182" spans="8:11" ht="11.25">
      <c r="H182" s="15"/>
      <c r="I182" s="15"/>
      <c r="J182" s="15"/>
      <c r="K182" s="15"/>
    </row>
    <row r="183" spans="8:11" ht="11.25">
      <c r="H183" s="15"/>
      <c r="I183" s="15"/>
      <c r="J183" s="15"/>
      <c r="K183" s="15"/>
    </row>
    <row r="184" spans="8:11" ht="11.25">
      <c r="H184" s="15"/>
      <c r="I184" s="15"/>
      <c r="J184" s="15"/>
      <c r="K184" s="15"/>
    </row>
    <row r="185" spans="8:11" ht="11.25">
      <c r="H185" s="15"/>
      <c r="I185" s="15"/>
      <c r="J185" s="15"/>
      <c r="K185" s="15"/>
    </row>
    <row r="186" spans="8:11" ht="11.25">
      <c r="H186" s="15"/>
      <c r="I186" s="15"/>
      <c r="J186" s="15"/>
      <c r="K186" s="15"/>
    </row>
  </sheetData>
  <sheetProtection/>
  <mergeCells count="41">
    <mergeCell ref="B6:B7"/>
    <mergeCell ref="C6:C7"/>
    <mergeCell ref="B129:H129"/>
    <mergeCell ref="B130:H130"/>
    <mergeCell ref="B98:H98"/>
    <mergeCell ref="B109:H109"/>
    <mergeCell ref="B117:H117"/>
    <mergeCell ref="B74:H74"/>
    <mergeCell ref="B78:H78"/>
    <mergeCell ref="B82:H82"/>
    <mergeCell ref="M6:M7"/>
    <mergeCell ref="D6:D7"/>
    <mergeCell ref="E6:E7"/>
    <mergeCell ref="F6:F7"/>
    <mergeCell ref="J6:L6"/>
    <mergeCell ref="G6:I6"/>
    <mergeCell ref="B18:H18"/>
    <mergeCell ref="B21:H21"/>
    <mergeCell ref="J145:L145"/>
    <mergeCell ref="J146:L146"/>
    <mergeCell ref="J144:L144"/>
    <mergeCell ref="B26:H26"/>
    <mergeCell ref="B29:H29"/>
    <mergeCell ref="B33:H33"/>
    <mergeCell ref="B126:H126"/>
    <mergeCell ref="B1:M1"/>
    <mergeCell ref="B38:H38"/>
    <mergeCell ref="B44:H44"/>
    <mergeCell ref="B54:H54"/>
    <mergeCell ref="B64:H64"/>
    <mergeCell ref="B2:C2"/>
    <mergeCell ref="B3:C3"/>
    <mergeCell ref="B5:C5"/>
    <mergeCell ref="C8:J8"/>
    <mergeCell ref="B11:H11"/>
    <mergeCell ref="C138:M138"/>
    <mergeCell ref="C133:M133"/>
    <mergeCell ref="C134:M134"/>
    <mergeCell ref="C135:M135"/>
    <mergeCell ref="C136:M136"/>
    <mergeCell ref="C137:M137"/>
  </mergeCells>
  <conditionalFormatting sqref="D2:BB2 K2:K3 D2:D5 I3:K3 B2 B4:AX4 N1:AX1">
    <cfRule type="cellIs" priority="18" dxfId="0" operator="equal" stopIfTrue="1">
      <formula>0</formula>
    </cfRule>
  </conditionalFormatting>
  <printOptions horizontalCentered="1"/>
  <pageMargins left="0.31496062992125984" right="0.31496062992125984" top="0.5905511811023623" bottom="0.3937007874015748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2.28125" style="0" customWidth="1"/>
    <col min="2" max="2" width="34.8515625" style="0" customWidth="1"/>
    <col min="4" max="4" width="7.00390625" style="0" customWidth="1"/>
    <col min="6" max="6" width="7.28125" style="0" customWidth="1"/>
    <col min="8" max="8" width="7.00390625" style="0" customWidth="1"/>
    <col min="10" max="10" width="6.57421875" style="0" customWidth="1"/>
    <col min="12" max="12" width="6.7109375" style="0" customWidth="1"/>
    <col min="14" max="14" width="6.7109375" style="0" customWidth="1"/>
    <col min="15" max="15" width="11.28125" style="0" customWidth="1"/>
    <col min="18" max="25" width="0" style="0" hidden="1" customWidth="1"/>
  </cols>
  <sheetData>
    <row r="1" spans="1:16" ht="12.75">
      <c r="A1" s="66" t="s">
        <v>247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3" spans="1:16" ht="12.75">
      <c r="A3" s="68" t="s">
        <v>248</v>
      </c>
      <c r="B3" t="s">
        <v>249</v>
      </c>
      <c r="C3" s="69"/>
      <c r="D3" s="69"/>
      <c r="E3" s="69"/>
      <c r="F3" s="69"/>
      <c r="G3" s="69"/>
      <c r="H3" s="70"/>
      <c r="N3" s="300" t="s">
        <v>250</v>
      </c>
      <c r="O3" s="300"/>
      <c r="P3" s="70" t="s">
        <v>251</v>
      </c>
    </row>
    <row r="4" spans="1:16" ht="12.75">
      <c r="A4" s="68" t="s">
        <v>252</v>
      </c>
      <c r="B4" t="s">
        <v>253</v>
      </c>
      <c r="N4" s="71" t="s">
        <v>254</v>
      </c>
      <c r="O4" s="71"/>
      <c r="P4" s="72">
        <v>30.25</v>
      </c>
    </row>
    <row r="5" spans="1:8" ht="12.75">
      <c r="A5" s="73" t="s">
        <v>255</v>
      </c>
      <c r="B5" s="307" t="s">
        <v>326</v>
      </c>
      <c r="C5" s="307"/>
      <c r="D5" s="307"/>
      <c r="E5" s="307"/>
      <c r="F5" s="307"/>
      <c r="G5" s="307"/>
      <c r="H5" s="307"/>
    </row>
    <row r="6" spans="14:16" ht="12.75">
      <c r="N6" s="71" t="s">
        <v>256</v>
      </c>
      <c r="O6" s="71"/>
      <c r="P6" s="72">
        <v>30.25</v>
      </c>
    </row>
    <row r="7" spans="1:16" ht="12.75">
      <c r="A7" s="68" t="s">
        <v>257</v>
      </c>
      <c r="B7" s="74" t="s">
        <v>325</v>
      </c>
      <c r="C7" s="68" t="s">
        <v>258</v>
      </c>
      <c r="D7" s="325">
        <f>'Planilha Desoneração'!L130</f>
        <v>258385.430325</v>
      </c>
      <c r="E7" s="326"/>
      <c r="F7" s="75"/>
      <c r="N7" s="300" t="s">
        <v>259</v>
      </c>
      <c r="O7" s="300"/>
      <c r="P7" s="70" t="s">
        <v>260</v>
      </c>
    </row>
    <row r="8" ht="12.75">
      <c r="R8">
        <v>25</v>
      </c>
    </row>
    <row r="9" ht="13.5" thickBot="1"/>
    <row r="10" spans="1:16" ht="12.75">
      <c r="A10" s="308" t="s">
        <v>1</v>
      </c>
      <c r="B10" s="310" t="s">
        <v>261</v>
      </c>
      <c r="C10" s="312" t="s">
        <v>262</v>
      </c>
      <c r="D10" s="313"/>
      <c r="E10" s="313"/>
      <c r="F10" s="313"/>
      <c r="G10" s="313"/>
      <c r="H10" s="313"/>
      <c r="I10" s="313"/>
      <c r="J10" s="314"/>
      <c r="K10" s="314"/>
      <c r="L10" s="314"/>
      <c r="M10" s="314"/>
      <c r="N10" s="314"/>
      <c r="O10" s="315" t="s">
        <v>263</v>
      </c>
      <c r="P10" s="316"/>
    </row>
    <row r="11" spans="1:16" ht="13.5" thickBot="1">
      <c r="A11" s="309"/>
      <c r="B11" s="311"/>
      <c r="C11" s="168" t="s">
        <v>264</v>
      </c>
      <c r="D11" s="169" t="s">
        <v>265</v>
      </c>
      <c r="E11" s="169" t="s">
        <v>266</v>
      </c>
      <c r="F11" s="169" t="s">
        <v>265</v>
      </c>
      <c r="G11" s="169" t="s">
        <v>266</v>
      </c>
      <c r="H11" s="169" t="s">
        <v>265</v>
      </c>
      <c r="I11" s="169" t="s">
        <v>267</v>
      </c>
      <c r="J11" s="170" t="s">
        <v>265</v>
      </c>
      <c r="K11" s="169" t="s">
        <v>268</v>
      </c>
      <c r="L11" s="170" t="s">
        <v>265</v>
      </c>
      <c r="M11" s="169" t="s">
        <v>269</v>
      </c>
      <c r="N11" s="170" t="s">
        <v>265</v>
      </c>
      <c r="O11" s="77" t="s">
        <v>270</v>
      </c>
      <c r="P11" s="78" t="s">
        <v>265</v>
      </c>
    </row>
    <row r="12" spans="1:21" ht="12.75">
      <c r="A12" s="171">
        <v>1</v>
      </c>
      <c r="B12" s="79" t="str">
        <f>'[1]Planilha Geral deson'!B11:I11</f>
        <v>SERVIÇOS PRELIMINARES</v>
      </c>
      <c r="C12" s="156">
        <f>O12*0.75</f>
        <v>2584.4498062499997</v>
      </c>
      <c r="D12" s="80">
        <v>75</v>
      </c>
      <c r="E12" s="161">
        <f>O12-C12</f>
        <v>861.4832687500002</v>
      </c>
      <c r="F12" s="81">
        <v>25</v>
      </c>
      <c r="G12" s="167"/>
      <c r="H12" s="82"/>
      <c r="I12" s="167"/>
      <c r="J12" s="82"/>
      <c r="K12" s="167"/>
      <c r="L12" s="172"/>
      <c r="M12" s="167"/>
      <c r="N12" s="83"/>
      <c r="O12" s="155">
        <f>R12</f>
        <v>3445.933075</v>
      </c>
      <c r="P12" s="84">
        <f aca="true" t="shared" si="0" ref="P12:P29">O12/D$7*100</f>
        <v>1.3336406277496637</v>
      </c>
      <c r="R12" s="98">
        <f>'Planilha Desoneração'!L11</f>
        <v>3445.933075</v>
      </c>
      <c r="T12" s="98">
        <f>C12+E12+G12+I12+K12+M12</f>
        <v>3445.933075</v>
      </c>
      <c r="U12" s="98">
        <f>T12-O12</f>
        <v>0</v>
      </c>
    </row>
    <row r="13" spans="1:21" ht="12.75">
      <c r="A13" s="173">
        <v>2</v>
      </c>
      <c r="B13" s="174" t="str">
        <f>'[1]Planilha Geral deson'!B15:I15</f>
        <v>FUNDAÇÕES</v>
      </c>
      <c r="C13" s="157">
        <f>O13*0.75</f>
        <v>9710.826196874998</v>
      </c>
      <c r="D13" s="85">
        <v>75</v>
      </c>
      <c r="E13" s="162">
        <f>O13-C13</f>
        <v>3236.9420656250004</v>
      </c>
      <c r="F13" s="86">
        <v>25</v>
      </c>
      <c r="G13" s="163"/>
      <c r="H13" s="86"/>
      <c r="I13" s="163"/>
      <c r="J13" s="86"/>
      <c r="K13" s="163"/>
      <c r="L13" s="175"/>
      <c r="M13" s="163"/>
      <c r="N13" s="87"/>
      <c r="O13" s="155">
        <f aca="true" t="shared" si="1" ref="O13:O29">R13</f>
        <v>12947.768262499998</v>
      </c>
      <c r="P13" s="88">
        <f t="shared" si="0"/>
        <v>5.011028774422054</v>
      </c>
      <c r="R13" s="98">
        <f>'Planilha Desoneração'!L18</f>
        <v>12947.768262499998</v>
      </c>
      <c r="T13" s="98">
        <f aca="true" t="shared" si="2" ref="T13:T28">C13+E13+G13+I13+K13+M13</f>
        <v>12947.768262499998</v>
      </c>
      <c r="U13" s="98">
        <f aca="true" t="shared" si="3" ref="U13:U28">T13-O13</f>
        <v>0</v>
      </c>
    </row>
    <row r="14" spans="1:21" ht="12.75">
      <c r="A14" s="173">
        <v>3</v>
      </c>
      <c r="B14" s="174" t="str">
        <f>'[1]Planilha Geral deson'!B22</f>
        <v>MOVIMENTO DE TERRA</v>
      </c>
      <c r="C14" s="157">
        <f>O14*0.75</f>
        <v>477.4183499999999</v>
      </c>
      <c r="D14" s="85">
        <v>75</v>
      </c>
      <c r="E14" s="162">
        <f>O14-C14</f>
        <v>159.13945</v>
      </c>
      <c r="F14" s="86">
        <v>25</v>
      </c>
      <c r="G14" s="163"/>
      <c r="H14" s="86"/>
      <c r="I14" s="163"/>
      <c r="J14" s="86"/>
      <c r="K14" s="163"/>
      <c r="L14" s="175"/>
      <c r="M14" s="163"/>
      <c r="N14" s="87"/>
      <c r="O14" s="155">
        <f t="shared" si="1"/>
        <v>636.5577999999999</v>
      </c>
      <c r="P14" s="88">
        <f t="shared" si="0"/>
        <v>0.2463597886302376</v>
      </c>
      <c r="R14" s="98">
        <f>'Planilha Desoneração'!L21</f>
        <v>636.5577999999999</v>
      </c>
      <c r="T14" s="98">
        <f t="shared" si="2"/>
        <v>636.5577999999999</v>
      </c>
      <c r="U14" s="98">
        <f t="shared" si="3"/>
        <v>0</v>
      </c>
    </row>
    <row r="15" spans="1:21" ht="12.75">
      <c r="A15" s="173">
        <v>4</v>
      </c>
      <c r="B15" s="174" t="str">
        <f>'[1]Planilha Geral deson'!B25:I25</f>
        <v>PAVIMENTAÇÃO</v>
      </c>
      <c r="C15" s="157">
        <f>O15*0.75</f>
        <v>2132.4692812499998</v>
      </c>
      <c r="D15" s="85">
        <v>75</v>
      </c>
      <c r="E15" s="162">
        <f>O15-C15</f>
        <v>710.8230937500002</v>
      </c>
      <c r="F15" s="86">
        <v>25</v>
      </c>
      <c r="G15" s="163"/>
      <c r="H15" s="86"/>
      <c r="I15" s="163"/>
      <c r="J15" s="86"/>
      <c r="K15" s="163"/>
      <c r="L15" s="175"/>
      <c r="M15" s="163"/>
      <c r="N15" s="87"/>
      <c r="O15" s="155">
        <f t="shared" si="1"/>
        <v>2843.292375</v>
      </c>
      <c r="P15" s="88">
        <f t="shared" si="0"/>
        <v>1.1004073919429884</v>
      </c>
      <c r="R15" s="98">
        <f>'Planilha Desoneração'!L26</f>
        <v>2843.292375</v>
      </c>
      <c r="T15" s="98">
        <f t="shared" si="2"/>
        <v>2843.292375</v>
      </c>
      <c r="U15" s="98">
        <f t="shared" si="3"/>
        <v>0</v>
      </c>
    </row>
    <row r="16" spans="1:21" ht="12.75">
      <c r="A16" s="173">
        <v>5</v>
      </c>
      <c r="B16" s="174" t="str">
        <f>'[1]Planilha Geral deson'!B30:I30</f>
        <v>ALVENARIA</v>
      </c>
      <c r="C16" s="157">
        <f>O16*0.75</f>
        <v>25428.447000000004</v>
      </c>
      <c r="D16" s="85">
        <v>75</v>
      </c>
      <c r="E16" s="162">
        <f>O16-C16</f>
        <v>8476.149000000001</v>
      </c>
      <c r="F16" s="86">
        <v>25</v>
      </c>
      <c r="G16" s="163"/>
      <c r="H16" s="86"/>
      <c r="I16" s="163"/>
      <c r="J16" s="86"/>
      <c r="K16" s="163"/>
      <c r="L16" s="175"/>
      <c r="M16" s="163"/>
      <c r="N16" s="87"/>
      <c r="O16" s="155">
        <f t="shared" si="1"/>
        <v>33904.596000000005</v>
      </c>
      <c r="P16" s="88">
        <f t="shared" si="0"/>
        <v>13.121713541415412</v>
      </c>
      <c r="R16" s="98">
        <f>'Planilha Desoneração'!L29</f>
        <v>33904.596000000005</v>
      </c>
      <c r="T16" s="98">
        <f t="shared" si="2"/>
        <v>33904.596000000005</v>
      </c>
      <c r="U16" s="98">
        <f t="shared" si="3"/>
        <v>0</v>
      </c>
    </row>
    <row r="17" spans="1:21" ht="12.75">
      <c r="A17" s="173">
        <v>6</v>
      </c>
      <c r="B17" s="174" t="str">
        <f>'[1]Planilha Geral deson'!B33:I33</f>
        <v>REVESTIMENTOS</v>
      </c>
      <c r="C17" s="157"/>
      <c r="D17" s="86"/>
      <c r="E17" s="163">
        <f>O17/2</f>
        <v>10863.475199999999</v>
      </c>
      <c r="F17" s="86">
        <v>50</v>
      </c>
      <c r="G17" s="163">
        <f>O17/4</f>
        <v>5431.7375999999995</v>
      </c>
      <c r="H17" s="86">
        <v>25</v>
      </c>
      <c r="I17" s="163">
        <f>O17/4</f>
        <v>5431.7375999999995</v>
      </c>
      <c r="J17" s="86">
        <v>25</v>
      </c>
      <c r="K17" s="163"/>
      <c r="L17" s="175"/>
      <c r="M17" s="163"/>
      <c r="N17" s="87"/>
      <c r="O17" s="155">
        <f t="shared" si="1"/>
        <v>21726.950399999998</v>
      </c>
      <c r="P17" s="88">
        <f t="shared" si="0"/>
        <v>8.408736658514997</v>
      </c>
      <c r="R17" s="98">
        <f>'Planilha Desoneração'!L33</f>
        <v>21726.950399999998</v>
      </c>
      <c r="T17" s="98">
        <f t="shared" si="2"/>
        <v>21726.950399999998</v>
      </c>
      <c r="U17" s="98">
        <f t="shared" si="3"/>
        <v>0</v>
      </c>
    </row>
    <row r="18" spans="1:21" ht="12.75">
      <c r="A18" s="173">
        <v>7</v>
      </c>
      <c r="B18" s="174" t="str">
        <f>'[1]Planilha Geral deson'!B37</f>
        <v>COBERTURA</v>
      </c>
      <c r="C18" s="157"/>
      <c r="D18" s="86"/>
      <c r="E18" s="163">
        <f>O18/2</f>
        <v>2245.6728125</v>
      </c>
      <c r="F18" s="86">
        <v>50</v>
      </c>
      <c r="G18" s="163">
        <f>O18/4</f>
        <v>1122.83640625</v>
      </c>
      <c r="H18" s="86">
        <v>25</v>
      </c>
      <c r="I18" s="163">
        <f>O18/4</f>
        <v>1122.83640625</v>
      </c>
      <c r="J18" s="86">
        <v>25</v>
      </c>
      <c r="K18" s="163"/>
      <c r="L18" s="175"/>
      <c r="M18" s="163"/>
      <c r="N18" s="87"/>
      <c r="O18" s="155">
        <f t="shared" si="1"/>
        <v>4491.345625</v>
      </c>
      <c r="P18" s="88">
        <f t="shared" si="0"/>
        <v>1.7382348607468838</v>
      </c>
      <c r="R18" s="98">
        <f>'Planilha Desoneração'!L38</f>
        <v>4491.345625</v>
      </c>
      <c r="T18" s="98">
        <f t="shared" si="2"/>
        <v>4491.345625</v>
      </c>
      <c r="U18" s="98">
        <f t="shared" si="3"/>
        <v>0</v>
      </c>
    </row>
    <row r="19" spans="1:22" ht="12.75">
      <c r="A19" s="173">
        <v>8</v>
      </c>
      <c r="B19" s="174" t="str">
        <f>'[1]Planilha Geral deson'!B42:I42</f>
        <v>ESQUADRIAS</v>
      </c>
      <c r="C19" s="157"/>
      <c r="D19" s="86"/>
      <c r="E19" s="163">
        <f>O19/2</f>
        <v>13659.825475</v>
      </c>
      <c r="F19" s="86">
        <v>50</v>
      </c>
      <c r="G19" s="163">
        <f>O19/4</f>
        <v>6829.9127375</v>
      </c>
      <c r="H19" s="86">
        <v>25</v>
      </c>
      <c r="I19" s="163">
        <f>O19/4</f>
        <v>6829.9127375</v>
      </c>
      <c r="J19" s="86">
        <v>25</v>
      </c>
      <c r="K19" s="163"/>
      <c r="L19" s="176"/>
      <c r="M19" s="163"/>
      <c r="N19" s="87"/>
      <c r="O19" s="155">
        <f t="shared" si="1"/>
        <v>27319.65095</v>
      </c>
      <c r="P19" s="88">
        <f t="shared" si="0"/>
        <v>10.573216498947733</v>
      </c>
      <c r="R19" s="104">
        <f>'Planilha Desoneração'!L44</f>
        <v>27319.65095</v>
      </c>
      <c r="S19" s="102"/>
      <c r="T19" s="98">
        <f t="shared" si="2"/>
        <v>27319.65095</v>
      </c>
      <c r="U19" s="98">
        <f t="shared" si="3"/>
        <v>0</v>
      </c>
      <c r="V19" s="102"/>
    </row>
    <row r="20" spans="1:21" ht="12.75">
      <c r="A20" s="173">
        <v>9</v>
      </c>
      <c r="B20" s="174" t="str">
        <f>'[1]Planilha Geral deson'!B48:I48</f>
        <v>INSTALAÇÕES HIDRÁULICAS</v>
      </c>
      <c r="C20" s="157"/>
      <c r="D20" s="86"/>
      <c r="E20" s="163"/>
      <c r="F20" s="86"/>
      <c r="G20" s="163"/>
      <c r="H20" s="86"/>
      <c r="I20" s="163"/>
      <c r="J20" s="86"/>
      <c r="K20" s="163">
        <f>O20</f>
        <v>5103.84625</v>
      </c>
      <c r="L20" s="89">
        <v>100</v>
      </c>
      <c r="M20" s="163"/>
      <c r="N20" s="87"/>
      <c r="O20" s="155">
        <f t="shared" si="1"/>
        <v>5103.84625</v>
      </c>
      <c r="P20" s="88">
        <f t="shared" si="0"/>
        <v>1.9752840721631737</v>
      </c>
      <c r="R20" s="104">
        <f>'Planilha Desoneração'!L54</f>
        <v>5103.84625</v>
      </c>
      <c r="T20" s="98">
        <f t="shared" si="2"/>
        <v>5103.84625</v>
      </c>
      <c r="U20" s="98">
        <f t="shared" si="3"/>
        <v>0</v>
      </c>
    </row>
    <row r="21" spans="1:21" ht="12.75">
      <c r="A21" s="177">
        <v>10</v>
      </c>
      <c r="B21" s="174" t="str">
        <f>'[1]Planilha Geral deson'!B58:I58</f>
        <v>INSTALAÇÕES SANITÁRIAS</v>
      </c>
      <c r="C21" s="157"/>
      <c r="D21" s="86"/>
      <c r="E21" s="163"/>
      <c r="F21" s="86"/>
      <c r="G21" s="184"/>
      <c r="H21" s="175"/>
      <c r="I21" s="163">
        <f>O21/4</f>
        <v>1892.93953125</v>
      </c>
      <c r="J21" s="86">
        <v>25</v>
      </c>
      <c r="K21" s="163">
        <f>O21/4</f>
        <v>1892.93953125</v>
      </c>
      <c r="L21" s="89">
        <v>25</v>
      </c>
      <c r="M21" s="163">
        <f>O21-K21-I21</f>
        <v>3785.8790625</v>
      </c>
      <c r="N21" s="87">
        <v>50</v>
      </c>
      <c r="O21" s="155">
        <f t="shared" si="1"/>
        <v>7571.758125</v>
      </c>
      <c r="P21" s="88">
        <f t="shared" si="0"/>
        <v>2.9304121813200386</v>
      </c>
      <c r="R21" s="104">
        <f>'Planilha Desoneração'!L64</f>
        <v>7571.758125</v>
      </c>
      <c r="T21" s="98">
        <f t="shared" si="2"/>
        <v>7571.758125</v>
      </c>
      <c r="U21" s="98">
        <f t="shared" si="3"/>
        <v>0</v>
      </c>
    </row>
    <row r="22" spans="1:21" ht="12.75">
      <c r="A22" s="177">
        <f>A21+1</f>
        <v>11</v>
      </c>
      <c r="B22" s="178" t="str">
        <f>'[1]Planilha Geral deson'!B68:I68</f>
        <v>LOUÇAS E ACESSÓRIOS SANITÁRIOS</v>
      </c>
      <c r="C22" s="157"/>
      <c r="D22" s="86"/>
      <c r="E22" s="163"/>
      <c r="F22" s="86"/>
      <c r="G22" s="163"/>
      <c r="H22" s="86"/>
      <c r="I22" s="163"/>
      <c r="J22" s="86"/>
      <c r="K22" s="163"/>
      <c r="L22" s="89"/>
      <c r="M22" s="163">
        <f>O22</f>
        <v>20394.545</v>
      </c>
      <c r="N22" s="87">
        <v>100</v>
      </c>
      <c r="O22" s="155">
        <f t="shared" si="1"/>
        <v>20394.545</v>
      </c>
      <c r="P22" s="88">
        <f t="shared" si="0"/>
        <v>7.893070818407802</v>
      </c>
      <c r="R22" s="104">
        <f>'Planilha Desoneração'!L74</f>
        <v>20394.545</v>
      </c>
      <c r="T22" s="98">
        <f t="shared" si="2"/>
        <v>20394.545</v>
      </c>
      <c r="U22" s="98">
        <f t="shared" si="3"/>
        <v>0</v>
      </c>
    </row>
    <row r="23" spans="1:21" ht="12.75">
      <c r="A23" s="177">
        <f aca="true" t="shared" si="4" ref="A23:A28">A22+1</f>
        <v>12</v>
      </c>
      <c r="B23" s="178" t="str">
        <f>'[1]Planilha Geral deson'!B78:I78</f>
        <v>TANQUE DE LAVAR ROUPA</v>
      </c>
      <c r="C23" s="157"/>
      <c r="D23" s="86"/>
      <c r="E23" s="163"/>
      <c r="F23" s="86"/>
      <c r="G23" s="163"/>
      <c r="H23" s="86"/>
      <c r="I23" s="163"/>
      <c r="J23" s="86"/>
      <c r="K23" s="163"/>
      <c r="L23" s="89"/>
      <c r="M23" s="163">
        <f>O23</f>
        <v>6474.07625</v>
      </c>
      <c r="N23" s="87">
        <v>100</v>
      </c>
      <c r="O23" s="155">
        <f t="shared" si="1"/>
        <v>6474.07625</v>
      </c>
      <c r="P23" s="88">
        <f t="shared" si="0"/>
        <v>2.5055887407648476</v>
      </c>
      <c r="R23" s="104">
        <f>'Planilha Desoneração'!L78</f>
        <v>6474.07625</v>
      </c>
      <c r="T23" s="98">
        <f t="shared" si="2"/>
        <v>6474.07625</v>
      </c>
      <c r="U23" s="98">
        <f t="shared" si="3"/>
        <v>0</v>
      </c>
    </row>
    <row r="24" spans="1:21" ht="12.75">
      <c r="A24" s="177">
        <f t="shared" si="4"/>
        <v>13</v>
      </c>
      <c r="B24" s="179" t="str">
        <f>'[1]Planilha Geral deson'!B82:I82</f>
        <v>PINTURAS</v>
      </c>
      <c r="C24" s="157"/>
      <c r="D24" s="86"/>
      <c r="E24" s="163"/>
      <c r="F24" s="86"/>
      <c r="G24" s="163"/>
      <c r="H24" s="86"/>
      <c r="I24" s="163"/>
      <c r="J24" s="86"/>
      <c r="K24" s="163"/>
      <c r="L24" s="89"/>
      <c r="M24" s="163">
        <f>O24</f>
        <v>10655.947875000002</v>
      </c>
      <c r="N24" s="87">
        <v>100</v>
      </c>
      <c r="O24" s="155">
        <f t="shared" si="1"/>
        <v>10655.947875000002</v>
      </c>
      <c r="P24" s="88">
        <f t="shared" si="0"/>
        <v>4.1240513683750795</v>
      </c>
      <c r="R24" s="104">
        <f>'Planilha Desoneração'!L82</f>
        <v>10655.947875000002</v>
      </c>
      <c r="T24" s="98">
        <f t="shared" si="2"/>
        <v>10655.947875000002</v>
      </c>
      <c r="U24" s="98">
        <f t="shared" si="3"/>
        <v>0</v>
      </c>
    </row>
    <row r="25" spans="1:21" ht="12.75">
      <c r="A25" s="177">
        <f t="shared" si="4"/>
        <v>14</v>
      </c>
      <c r="B25" s="178" t="str">
        <f>'[1]Planilha Geral deson'!B86:I86</f>
        <v>INSTALAÇÕES ELÉTRICAS</v>
      </c>
      <c r="C25" s="157"/>
      <c r="D25" s="86"/>
      <c r="E25" s="163"/>
      <c r="F25" s="86"/>
      <c r="G25" s="163">
        <f>O25/4</f>
        <v>2462.4511437500005</v>
      </c>
      <c r="H25" s="86">
        <v>25</v>
      </c>
      <c r="I25" s="163">
        <f>O25/4</f>
        <v>2462.4511437500005</v>
      </c>
      <c r="J25" s="86">
        <v>25</v>
      </c>
      <c r="K25" s="163">
        <f>O25-G25-I25</f>
        <v>4924.902287500001</v>
      </c>
      <c r="L25" s="89">
        <v>50</v>
      </c>
      <c r="M25" s="163"/>
      <c r="N25" s="87"/>
      <c r="O25" s="155">
        <f t="shared" si="1"/>
        <v>9849.804575000002</v>
      </c>
      <c r="P25" s="88">
        <f t="shared" si="0"/>
        <v>3.8120588156270308</v>
      </c>
      <c r="R25" s="104">
        <f>'Planilha Desoneração'!L98</f>
        <v>9849.804575000002</v>
      </c>
      <c r="T25" s="98">
        <f t="shared" si="2"/>
        <v>9849.804575000002</v>
      </c>
      <c r="U25" s="98">
        <f t="shared" si="3"/>
        <v>0</v>
      </c>
    </row>
    <row r="26" spans="1:21" ht="12.75">
      <c r="A26" s="177">
        <f t="shared" si="4"/>
        <v>15</v>
      </c>
      <c r="B26" s="178" t="str">
        <f>'[1]Planilha Geral deson'!B102:I102</f>
        <v>CAIXA DE PASSAGEM</v>
      </c>
      <c r="C26" s="157"/>
      <c r="D26" s="86"/>
      <c r="E26" s="163"/>
      <c r="F26" s="86"/>
      <c r="G26" s="163">
        <f>O26/4</f>
        <v>847.1183218749999</v>
      </c>
      <c r="H26" s="86">
        <v>25</v>
      </c>
      <c r="I26" s="163">
        <f>O26/4</f>
        <v>847.1183218749999</v>
      </c>
      <c r="J26" s="86">
        <v>25</v>
      </c>
      <c r="K26" s="163">
        <f>O26-G26-I26</f>
        <v>1694.23664375</v>
      </c>
      <c r="L26" s="89">
        <v>50</v>
      </c>
      <c r="M26" s="163"/>
      <c r="N26" s="87"/>
      <c r="O26" s="155">
        <f t="shared" si="1"/>
        <v>3388.4732874999995</v>
      </c>
      <c r="P26" s="88">
        <f t="shared" si="0"/>
        <v>1.3114026140088244</v>
      </c>
      <c r="R26" s="104">
        <f>'Planilha Desoneração'!L109</f>
        <v>3388.4732874999995</v>
      </c>
      <c r="T26" s="98">
        <f t="shared" si="2"/>
        <v>3388.4732875</v>
      </c>
      <c r="U26" s="98">
        <f t="shared" si="3"/>
        <v>0</v>
      </c>
    </row>
    <row r="27" spans="1:21" ht="12.75">
      <c r="A27" s="177">
        <f t="shared" si="4"/>
        <v>16</v>
      </c>
      <c r="B27" s="178" t="str">
        <f>'[1]Planilha Geral deson'!B113:I113</f>
        <v>FOSSA SÉPTICA/FILTRO</v>
      </c>
      <c r="C27" s="157"/>
      <c r="D27" s="86"/>
      <c r="E27" s="163"/>
      <c r="F27" s="86"/>
      <c r="G27" s="163">
        <f>O27/4</f>
        <v>17663.112953125</v>
      </c>
      <c r="H27" s="86">
        <v>25</v>
      </c>
      <c r="I27" s="163">
        <f>O27/4</f>
        <v>17663.112953125</v>
      </c>
      <c r="J27" s="86">
        <v>25</v>
      </c>
      <c r="K27" s="163">
        <f>O27-G27-I27</f>
        <v>35326.225906249994</v>
      </c>
      <c r="L27" s="89">
        <v>50</v>
      </c>
      <c r="M27" s="163"/>
      <c r="N27" s="86"/>
      <c r="O27" s="155">
        <f t="shared" si="1"/>
        <v>70652.4518125</v>
      </c>
      <c r="P27" s="88">
        <f t="shared" si="0"/>
        <v>27.343821872476546</v>
      </c>
      <c r="R27" s="104">
        <f>'Planilha Desoneração'!L117</f>
        <v>70652.4518125</v>
      </c>
      <c r="T27" s="98">
        <f t="shared" si="2"/>
        <v>70652.45181249999</v>
      </c>
      <c r="U27" s="98">
        <f t="shared" si="3"/>
        <v>0</v>
      </c>
    </row>
    <row r="28" spans="1:21" ht="12.75">
      <c r="A28" s="177">
        <f t="shared" si="4"/>
        <v>17</v>
      </c>
      <c r="B28" s="178" t="str">
        <f>'[1]Planilha Geral deson'!B121:I121</f>
        <v>SUMIDOURO</v>
      </c>
      <c r="C28" s="157"/>
      <c r="D28" s="86"/>
      <c r="E28" s="163"/>
      <c r="F28" s="86"/>
      <c r="G28" s="163">
        <f>O28/4</f>
        <v>4094.2215156249995</v>
      </c>
      <c r="H28" s="86">
        <v>25</v>
      </c>
      <c r="I28" s="163">
        <f>O28/4</f>
        <v>4094.2215156249995</v>
      </c>
      <c r="J28" s="86">
        <v>25</v>
      </c>
      <c r="K28" s="163">
        <f>O28-G28-I28</f>
        <v>8188.44303125</v>
      </c>
      <c r="L28" s="89">
        <v>50</v>
      </c>
      <c r="M28" s="163"/>
      <c r="N28" s="86"/>
      <c r="O28" s="155">
        <f t="shared" si="1"/>
        <v>16376.886062499998</v>
      </c>
      <c r="P28" s="88">
        <f t="shared" si="0"/>
        <v>6.33816157586787</v>
      </c>
      <c r="R28" s="104">
        <f>'Planilha Desoneração'!L126</f>
        <v>16376.886062499998</v>
      </c>
      <c r="T28" s="98">
        <f t="shared" si="2"/>
        <v>16376.886062499998</v>
      </c>
      <c r="U28" s="98">
        <f t="shared" si="3"/>
        <v>0</v>
      </c>
    </row>
    <row r="29" spans="1:18" ht="13.5" thickBot="1">
      <c r="A29" s="180">
        <v>18</v>
      </c>
      <c r="B29" s="178" t="s">
        <v>239</v>
      </c>
      <c r="C29" s="158">
        <f>O29</f>
        <v>601.5466</v>
      </c>
      <c r="D29" s="90">
        <v>100</v>
      </c>
      <c r="E29" s="164"/>
      <c r="F29" s="90"/>
      <c r="G29" s="164"/>
      <c r="H29" s="90"/>
      <c r="I29" s="164"/>
      <c r="J29" s="90"/>
      <c r="K29" s="164"/>
      <c r="L29" s="181"/>
      <c r="M29" s="164"/>
      <c r="N29" s="90"/>
      <c r="O29" s="155">
        <f t="shared" si="1"/>
        <v>601.5466</v>
      </c>
      <c r="P29" s="91">
        <f t="shared" si="0"/>
        <v>0.23280979861881848</v>
      </c>
      <c r="R29" s="103">
        <f>'Planilha Desoneração'!L129</f>
        <v>601.5466</v>
      </c>
    </row>
    <row r="30" spans="1:16" ht="12.75">
      <c r="A30" s="317" t="s">
        <v>271</v>
      </c>
      <c r="B30" s="318"/>
      <c r="C30" s="159">
        <f>ROUNDUP(SUM(C12:C29),2)</f>
        <v>40935.16</v>
      </c>
      <c r="D30" s="92">
        <f>C30/D$7*100</f>
        <v>15.842673462087747</v>
      </c>
      <c r="E30" s="165">
        <f>SUM(E12:E29)</f>
        <v>40213.510365625</v>
      </c>
      <c r="F30" s="92">
        <f>E30/D7*100</f>
        <v>15.563381540144897</v>
      </c>
      <c r="G30" s="165">
        <f>SUM(G12:G29)</f>
        <v>38451.390678125004</v>
      </c>
      <c r="H30" s="92">
        <f>G30/D7*100</f>
        <v>14.881408224047474</v>
      </c>
      <c r="I30" s="165">
        <f>SUM(I12:I29)</f>
        <v>40344.33020937501</v>
      </c>
      <c r="J30" s="92">
        <f>I30/D$7*100</f>
        <v>15.614011269377487</v>
      </c>
      <c r="K30" s="165">
        <f>SUM(K12:K29)</f>
        <v>57130.593649999995</v>
      </c>
      <c r="L30" s="182">
        <f>K30/D7*100</f>
        <v>22.11060955648332</v>
      </c>
      <c r="M30" s="165">
        <f>SUM(M12:M29)</f>
        <v>41310.448187500006</v>
      </c>
      <c r="N30" s="93">
        <f>M30/D7*100</f>
        <v>15.987917018207751</v>
      </c>
      <c r="O30" s="319">
        <f>SUM(O12:O29)</f>
        <v>258385.43032500002</v>
      </c>
      <c r="P30" s="321">
        <f>SUM(P12:P29)</f>
        <v>100.00000000000001</v>
      </c>
    </row>
    <row r="31" spans="1:16" ht="13.5" thickBot="1">
      <c r="A31" s="323" t="s">
        <v>272</v>
      </c>
      <c r="B31" s="324"/>
      <c r="C31" s="160">
        <f>C30</f>
        <v>40935.16</v>
      </c>
      <c r="D31" s="94">
        <f>C31/D$7*100</f>
        <v>15.842673462087747</v>
      </c>
      <c r="E31" s="166">
        <f>E30+C31</f>
        <v>81148.670365625</v>
      </c>
      <c r="F31" s="94">
        <f aca="true" t="shared" si="5" ref="F31:L31">D31+F30</f>
        <v>31.406055002232645</v>
      </c>
      <c r="G31" s="183">
        <f t="shared" si="5"/>
        <v>119600.06104375</v>
      </c>
      <c r="H31" s="94">
        <f t="shared" si="5"/>
        <v>46.28746322628012</v>
      </c>
      <c r="I31" s="166">
        <f t="shared" si="5"/>
        <v>159944.391253125</v>
      </c>
      <c r="J31" s="94">
        <f t="shared" si="5"/>
        <v>61.9014744956576</v>
      </c>
      <c r="K31" s="166">
        <f t="shared" si="5"/>
        <v>217074.984903125</v>
      </c>
      <c r="L31" s="94">
        <f t="shared" si="5"/>
        <v>84.01208405214092</v>
      </c>
      <c r="M31" s="166">
        <f>ROUNDDOWN(K31+M30,2)</f>
        <v>258385.43</v>
      </c>
      <c r="N31" s="95">
        <f>L31+N30</f>
        <v>100.00000107034867</v>
      </c>
      <c r="O31" s="320"/>
      <c r="P31" s="322"/>
    </row>
    <row r="33" spans="2:16" ht="12.75">
      <c r="B33" s="69"/>
      <c r="C33" s="96"/>
      <c r="D33" s="96"/>
      <c r="E33" s="96"/>
      <c r="F33" s="96"/>
      <c r="G33" s="97"/>
      <c r="H33" s="97"/>
      <c r="M33" s="98"/>
      <c r="P33" s="98"/>
    </row>
    <row r="34" spans="1:11" ht="12.75">
      <c r="A34" s="301" t="s">
        <v>333</v>
      </c>
      <c r="B34" s="301"/>
      <c r="C34" s="301"/>
      <c r="I34" s="98"/>
      <c r="J34" s="98"/>
      <c r="K34" s="98"/>
    </row>
    <row r="35" spans="1:14" ht="12.75">
      <c r="A35" s="99"/>
      <c r="B35" s="71"/>
      <c r="C35" s="100"/>
      <c r="N35" s="98"/>
    </row>
    <row r="36" spans="1:16" ht="12.75">
      <c r="A36" s="99"/>
      <c r="B36" s="71"/>
      <c r="C36" s="302"/>
      <c r="D36" s="302"/>
      <c r="E36" s="302"/>
      <c r="F36" s="302"/>
      <c r="G36" s="302"/>
      <c r="M36" s="302"/>
      <c r="N36" s="302"/>
      <c r="O36" s="302"/>
      <c r="P36" s="302"/>
    </row>
    <row r="37" spans="1:16" ht="12.75">
      <c r="A37" s="99"/>
      <c r="B37" s="71"/>
      <c r="C37" s="303" t="s">
        <v>243</v>
      </c>
      <c r="D37" s="303"/>
      <c r="E37" s="303"/>
      <c r="F37" s="303"/>
      <c r="G37" s="303"/>
      <c r="M37" s="304" t="s">
        <v>273</v>
      </c>
      <c r="N37" s="304"/>
      <c r="O37" s="304"/>
      <c r="P37" s="304"/>
    </row>
    <row r="38" spans="3:16" ht="12.75">
      <c r="C38" s="304" t="s">
        <v>244</v>
      </c>
      <c r="D38" s="304"/>
      <c r="E38" s="304"/>
      <c r="F38" s="304"/>
      <c r="G38" s="304"/>
      <c r="I38" s="98"/>
      <c r="J38" s="98"/>
      <c r="K38" s="98"/>
      <c r="L38" s="98"/>
      <c r="M38" s="306" t="s">
        <v>274</v>
      </c>
      <c r="N38" s="306"/>
      <c r="O38" s="306"/>
      <c r="P38" s="306"/>
    </row>
    <row r="39" spans="9:15" ht="12.75">
      <c r="I39" s="305"/>
      <c r="J39" s="305"/>
      <c r="K39" s="305"/>
      <c r="L39" s="305"/>
      <c r="M39" s="305"/>
      <c r="N39" s="305"/>
      <c r="O39" s="305"/>
    </row>
    <row r="40" spans="9:16" ht="12.75">
      <c r="I40" s="305"/>
      <c r="J40" s="305"/>
      <c r="K40" s="305"/>
      <c r="L40" s="305"/>
      <c r="M40" s="305"/>
      <c r="N40" s="305"/>
      <c r="O40" s="305"/>
      <c r="P40" s="98"/>
    </row>
    <row r="41" spans="9:16" ht="12.75">
      <c r="I41" s="305"/>
      <c r="J41" s="305"/>
      <c r="K41" s="305"/>
      <c r="L41" s="305"/>
      <c r="M41" s="305"/>
      <c r="N41" s="305"/>
      <c r="O41" s="305"/>
      <c r="P41" s="98"/>
    </row>
    <row r="42" spans="9:15" ht="12.75">
      <c r="I42" s="101"/>
      <c r="J42" s="101"/>
      <c r="K42" s="101"/>
      <c r="L42" s="101"/>
      <c r="M42" s="101"/>
      <c r="N42" s="101"/>
      <c r="O42" s="101"/>
    </row>
    <row r="43" spans="9:15" ht="12.75">
      <c r="I43" s="101"/>
      <c r="J43" s="101"/>
      <c r="K43" s="101"/>
      <c r="L43" s="101"/>
      <c r="M43" s="101"/>
      <c r="N43" s="101"/>
      <c r="O43" s="101"/>
    </row>
  </sheetData>
  <sheetProtection/>
  <mergeCells count="22">
    <mergeCell ref="A31:B31"/>
    <mergeCell ref="D7:E7"/>
    <mergeCell ref="I41:O41"/>
    <mergeCell ref="C38:G38"/>
    <mergeCell ref="M38:P38"/>
    <mergeCell ref="I39:O39"/>
    <mergeCell ref="I40:O40"/>
    <mergeCell ref="B5:H5"/>
    <mergeCell ref="B10:B11"/>
    <mergeCell ref="C10:N10"/>
    <mergeCell ref="O10:P10"/>
    <mergeCell ref="A30:B30"/>
    <mergeCell ref="N3:O3"/>
    <mergeCell ref="N7:O7"/>
    <mergeCell ref="A34:C34"/>
    <mergeCell ref="C36:G36"/>
    <mergeCell ref="M36:P36"/>
    <mergeCell ref="C37:G37"/>
    <mergeCell ref="M37:P37"/>
    <mergeCell ref="A10:A11"/>
    <mergeCell ref="O30:O31"/>
    <mergeCell ref="P30:P3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36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421875" style="0" customWidth="1"/>
    <col min="2" max="2" width="45.28125" style="0" customWidth="1"/>
    <col min="17" max="17" width="10.7109375" style="0" customWidth="1"/>
    <col min="19" max="19" width="16.140625" style="0" customWidth="1"/>
    <col min="20" max="20" width="15.421875" style="0" customWidth="1"/>
  </cols>
  <sheetData>
    <row r="3" ht="13.5" thickBot="1"/>
    <row r="4" spans="1:12" ht="13.5" thickBot="1">
      <c r="A4" s="336" t="s">
        <v>295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</row>
    <row r="6" ht="13.5" thickBot="1"/>
    <row r="7" spans="1:12" ht="12.75">
      <c r="A7" s="291" t="s">
        <v>1</v>
      </c>
      <c r="B7" s="293" t="s">
        <v>6</v>
      </c>
      <c r="C7" s="279" t="s">
        <v>7</v>
      </c>
      <c r="D7" s="281" t="s">
        <v>8</v>
      </c>
      <c r="E7" s="283" t="s">
        <v>9</v>
      </c>
      <c r="F7" s="288" t="s">
        <v>11</v>
      </c>
      <c r="G7" s="289"/>
      <c r="H7" s="290"/>
      <c r="I7" s="285" t="s">
        <v>12</v>
      </c>
      <c r="J7" s="286"/>
      <c r="K7" s="287"/>
      <c r="L7" s="277" t="s">
        <v>18</v>
      </c>
    </row>
    <row r="8" spans="1:12" ht="45.75" thickBot="1">
      <c r="A8" s="341"/>
      <c r="B8" s="342"/>
      <c r="C8" s="343"/>
      <c r="D8" s="296"/>
      <c r="E8" s="339"/>
      <c r="F8" s="123" t="s">
        <v>10</v>
      </c>
      <c r="G8" s="122" t="s">
        <v>17</v>
      </c>
      <c r="H8" s="124" t="s">
        <v>279</v>
      </c>
      <c r="I8" s="123" t="s">
        <v>10</v>
      </c>
      <c r="J8" s="122" t="s">
        <v>13</v>
      </c>
      <c r="K8" s="125" t="s">
        <v>195</v>
      </c>
      <c r="L8" s="340"/>
    </row>
    <row r="9" spans="1:12" ht="12.75">
      <c r="A9" s="118" t="s">
        <v>231</v>
      </c>
      <c r="B9" s="328" t="s">
        <v>282</v>
      </c>
      <c r="C9" s="329"/>
      <c r="D9" s="329"/>
      <c r="E9" s="329"/>
      <c r="F9" s="329"/>
      <c r="G9" s="329"/>
      <c r="H9" s="329"/>
      <c r="I9" s="329"/>
      <c r="J9" s="329"/>
      <c r="K9" s="329"/>
      <c r="L9" s="330"/>
    </row>
    <row r="10" spans="1:22" ht="12.75">
      <c r="A10" s="48" t="s">
        <v>311</v>
      </c>
      <c r="B10" s="20" t="s">
        <v>31</v>
      </c>
      <c r="C10" s="3">
        <v>72131</v>
      </c>
      <c r="D10" s="3" t="s">
        <v>23</v>
      </c>
      <c r="E10" s="23">
        <v>220.5</v>
      </c>
      <c r="F10" s="106">
        <v>122.67</v>
      </c>
      <c r="G10" s="23">
        <f aca="true" t="shared" si="0" ref="G10:G21">E10*F10</f>
        <v>27048.735</v>
      </c>
      <c r="H10" s="23">
        <f aca="true" t="shared" si="1" ref="H10:H21">((F10*E10)*1.2397)</f>
        <v>33532.316779500004</v>
      </c>
      <c r="I10" s="106">
        <v>116.3</v>
      </c>
      <c r="J10" s="23">
        <f aca="true" t="shared" si="2" ref="J10:J21">I10*E10</f>
        <v>25644.149999999998</v>
      </c>
      <c r="K10" s="23">
        <f aca="true" t="shared" si="3" ref="K10:K21">((I10*E10)*1.3025)</f>
        <v>33401.50537499999</v>
      </c>
      <c r="L10" s="24">
        <f aca="true" t="shared" si="4" ref="L10:L21">H10-K10</f>
        <v>130.81140450001112</v>
      </c>
      <c r="M10" s="98"/>
      <c r="N10" s="70">
        <v>5.56</v>
      </c>
      <c r="O10" s="70">
        <v>1.5</v>
      </c>
      <c r="P10" s="70">
        <v>25</v>
      </c>
      <c r="Q10" s="70"/>
      <c r="R10" s="70"/>
      <c r="S10" s="70" t="s">
        <v>304</v>
      </c>
      <c r="T10" s="70" t="s">
        <v>302</v>
      </c>
      <c r="U10" s="70" t="s">
        <v>308</v>
      </c>
      <c r="V10" s="70"/>
    </row>
    <row r="11" spans="1:22" ht="12.75">
      <c r="A11" s="48" t="s">
        <v>312</v>
      </c>
      <c r="B11" s="20" t="s">
        <v>33</v>
      </c>
      <c r="C11" s="3">
        <v>87878</v>
      </c>
      <c r="D11" s="3" t="s">
        <v>23</v>
      </c>
      <c r="E11" s="23">
        <v>196.5</v>
      </c>
      <c r="F11" s="106">
        <v>3.55</v>
      </c>
      <c r="G11" s="23">
        <f t="shared" si="0"/>
        <v>697.5749999999999</v>
      </c>
      <c r="H11" s="23">
        <f t="shared" si="1"/>
        <v>864.7837274999999</v>
      </c>
      <c r="I11" s="106">
        <v>3.32</v>
      </c>
      <c r="J11" s="23">
        <f t="shared" si="2"/>
        <v>652.38</v>
      </c>
      <c r="K11" s="23">
        <f t="shared" si="3"/>
        <v>849.72495</v>
      </c>
      <c r="L11" s="24">
        <f t="shared" si="4"/>
        <v>15.058777499999906</v>
      </c>
      <c r="M11" s="98"/>
      <c r="N11" s="70">
        <v>5.24</v>
      </c>
      <c r="O11" s="70">
        <v>1.5</v>
      </c>
      <c r="P11" s="70">
        <v>25</v>
      </c>
      <c r="Q11" s="70"/>
      <c r="R11" s="70"/>
      <c r="S11" s="70" t="s">
        <v>303</v>
      </c>
      <c r="T11" s="70" t="s">
        <v>302</v>
      </c>
      <c r="U11" s="70" t="s">
        <v>308</v>
      </c>
      <c r="V11" s="70"/>
    </row>
    <row r="12" spans="1:22" ht="26.25" customHeight="1">
      <c r="A12" s="48" t="s">
        <v>313</v>
      </c>
      <c r="B12" s="20" t="s">
        <v>34</v>
      </c>
      <c r="C12" s="3">
        <v>87529</v>
      </c>
      <c r="D12" s="3" t="s">
        <v>23</v>
      </c>
      <c r="E12" s="23">
        <v>196.5</v>
      </c>
      <c r="F12" s="106">
        <v>20.95</v>
      </c>
      <c r="G12" s="23">
        <f t="shared" si="0"/>
        <v>4116.675</v>
      </c>
      <c r="H12" s="23">
        <f t="shared" si="1"/>
        <v>5103.4419975</v>
      </c>
      <c r="I12" s="106">
        <v>19.72</v>
      </c>
      <c r="J12" s="23">
        <f t="shared" si="2"/>
        <v>3874.9799999999996</v>
      </c>
      <c r="K12" s="23">
        <f t="shared" si="3"/>
        <v>5047.16145</v>
      </c>
      <c r="L12" s="24">
        <f t="shared" si="4"/>
        <v>56.280547500000466</v>
      </c>
      <c r="M12" s="98"/>
      <c r="N12" s="70"/>
      <c r="O12" s="70"/>
      <c r="P12" s="70"/>
      <c r="Q12" s="70"/>
      <c r="R12" s="70"/>
      <c r="S12" s="70"/>
      <c r="T12" s="70"/>
      <c r="U12" s="70"/>
      <c r="V12" s="70"/>
    </row>
    <row r="13" spans="1:22" ht="12.75">
      <c r="A13" s="48" t="s">
        <v>314</v>
      </c>
      <c r="B13" s="20" t="s">
        <v>47</v>
      </c>
      <c r="C13" s="3">
        <v>83668</v>
      </c>
      <c r="D13" s="3" t="s">
        <v>23</v>
      </c>
      <c r="E13" s="23">
        <v>38.06</v>
      </c>
      <c r="F13" s="105">
        <v>4.29</v>
      </c>
      <c r="G13" s="23">
        <f t="shared" si="0"/>
        <v>163.2774</v>
      </c>
      <c r="H13" s="23">
        <f t="shared" si="1"/>
        <v>202.41499278</v>
      </c>
      <c r="I13" s="23">
        <v>4.11</v>
      </c>
      <c r="J13" s="23">
        <f t="shared" si="2"/>
        <v>156.4266</v>
      </c>
      <c r="K13" s="23">
        <f t="shared" si="3"/>
        <v>203.74564650000002</v>
      </c>
      <c r="L13" s="24">
        <f t="shared" si="4"/>
        <v>-1.330653720000015</v>
      </c>
      <c r="M13" s="98"/>
      <c r="N13" s="70">
        <v>0.87</v>
      </c>
      <c r="O13" s="70">
        <v>1.75</v>
      </c>
      <c r="P13" s="70"/>
      <c r="Q13" s="70">
        <v>25</v>
      </c>
      <c r="R13" s="70"/>
      <c r="S13" s="70" t="s">
        <v>305</v>
      </c>
      <c r="T13" s="70" t="s">
        <v>306</v>
      </c>
      <c r="U13" s="70" t="s">
        <v>308</v>
      </c>
      <c r="V13" s="70"/>
    </row>
    <row r="14" spans="1:22" ht="12.75">
      <c r="A14" s="48" t="s">
        <v>315</v>
      </c>
      <c r="B14" s="20" t="s">
        <v>48</v>
      </c>
      <c r="C14" s="3">
        <v>94962</v>
      </c>
      <c r="D14" s="3" t="s">
        <v>23</v>
      </c>
      <c r="E14" s="23">
        <v>38.06</v>
      </c>
      <c r="F14" s="105">
        <v>13.81</v>
      </c>
      <c r="G14" s="23">
        <f t="shared" si="0"/>
        <v>525.6086</v>
      </c>
      <c r="H14" s="23">
        <f t="shared" si="1"/>
        <v>651.59698142</v>
      </c>
      <c r="I14" s="23">
        <v>13.44</v>
      </c>
      <c r="J14" s="23">
        <f t="shared" si="2"/>
        <v>511.5264</v>
      </c>
      <c r="K14" s="23">
        <f t="shared" si="3"/>
        <v>666.263136</v>
      </c>
      <c r="L14" s="24">
        <f t="shared" si="4"/>
        <v>-14.666154580000011</v>
      </c>
      <c r="M14" s="98"/>
      <c r="N14" s="70"/>
      <c r="O14" s="70"/>
      <c r="P14" s="70"/>
      <c r="Q14" s="70"/>
      <c r="R14" s="70"/>
      <c r="S14" s="70"/>
      <c r="T14" s="70"/>
      <c r="U14" s="70"/>
      <c r="V14" s="70"/>
    </row>
    <row r="15" spans="1:22" ht="22.5">
      <c r="A15" s="48" t="s">
        <v>316</v>
      </c>
      <c r="B15" s="49" t="s">
        <v>198</v>
      </c>
      <c r="C15" s="50">
        <v>92723</v>
      </c>
      <c r="D15" s="23" t="s">
        <v>201</v>
      </c>
      <c r="E15" s="23">
        <v>3.44</v>
      </c>
      <c r="F15" s="23">
        <v>373.9</v>
      </c>
      <c r="G15" s="23">
        <f t="shared" si="0"/>
        <v>1286.216</v>
      </c>
      <c r="H15" s="23">
        <f t="shared" si="1"/>
        <v>1594.5219751999998</v>
      </c>
      <c r="I15" s="106">
        <v>371.05</v>
      </c>
      <c r="J15" s="23">
        <f t="shared" si="2"/>
        <v>1276.412</v>
      </c>
      <c r="K15" s="23">
        <f t="shared" si="3"/>
        <v>1662.52663</v>
      </c>
      <c r="L15" s="24">
        <f t="shared" si="4"/>
        <v>-68.00465480000025</v>
      </c>
      <c r="M15" s="98"/>
      <c r="N15" s="70">
        <v>0.07</v>
      </c>
      <c r="O15" s="70">
        <v>1.91</v>
      </c>
      <c r="P15" s="70">
        <v>1.03</v>
      </c>
      <c r="Q15" s="70">
        <v>25</v>
      </c>
      <c r="R15" s="70"/>
      <c r="S15" s="70"/>
      <c r="T15" s="70"/>
      <c r="U15" s="70" t="s">
        <v>308</v>
      </c>
      <c r="V15" s="70"/>
    </row>
    <row r="16" spans="1:22" ht="22.5">
      <c r="A16" s="48" t="s">
        <v>317</v>
      </c>
      <c r="B16" s="49" t="s">
        <v>199</v>
      </c>
      <c r="C16" s="51">
        <v>92769</v>
      </c>
      <c r="D16" s="23" t="s">
        <v>202</v>
      </c>
      <c r="E16" s="23">
        <v>169.94</v>
      </c>
      <c r="F16" s="23">
        <v>7.9</v>
      </c>
      <c r="G16" s="23">
        <f t="shared" si="0"/>
        <v>1342.526</v>
      </c>
      <c r="H16" s="23">
        <f t="shared" si="1"/>
        <v>1664.3294822</v>
      </c>
      <c r="I16" s="106">
        <v>7.68</v>
      </c>
      <c r="J16" s="23">
        <f t="shared" si="2"/>
        <v>1305.1391999999998</v>
      </c>
      <c r="K16" s="23">
        <f t="shared" si="3"/>
        <v>1699.9438079999998</v>
      </c>
      <c r="L16" s="24">
        <f t="shared" si="4"/>
        <v>-35.61432579999973</v>
      </c>
      <c r="M16" s="98"/>
      <c r="N16" s="70"/>
      <c r="O16" s="70"/>
      <c r="P16" s="70"/>
      <c r="Q16" s="70"/>
      <c r="R16" s="70"/>
      <c r="S16" s="70"/>
      <c r="T16" s="70"/>
      <c r="U16" s="70"/>
      <c r="V16" s="70"/>
    </row>
    <row r="17" spans="1:22" ht="12.75">
      <c r="A17" s="48" t="s">
        <v>318</v>
      </c>
      <c r="B17" s="52" t="s">
        <v>200</v>
      </c>
      <c r="C17" s="50">
        <v>345</v>
      </c>
      <c r="D17" s="23" t="s">
        <v>202</v>
      </c>
      <c r="E17" s="23">
        <v>2.93</v>
      </c>
      <c r="F17" s="23">
        <v>19.76</v>
      </c>
      <c r="G17" s="23">
        <f t="shared" si="0"/>
        <v>57.896800000000006</v>
      </c>
      <c r="H17" s="23">
        <f t="shared" si="1"/>
        <v>71.77466296000001</v>
      </c>
      <c r="I17" s="106">
        <v>19.76</v>
      </c>
      <c r="J17" s="23">
        <f t="shared" si="2"/>
        <v>57.896800000000006</v>
      </c>
      <c r="K17" s="23">
        <f t="shared" si="3"/>
        <v>75.410582</v>
      </c>
      <c r="L17" s="24">
        <f t="shared" si="4"/>
        <v>-3.6359190399999903</v>
      </c>
      <c r="M17" s="98"/>
      <c r="N17" s="70"/>
      <c r="O17" s="70"/>
      <c r="P17" s="70"/>
      <c r="Q17" s="70"/>
      <c r="R17" s="70"/>
      <c r="S17" s="70"/>
      <c r="T17" s="70"/>
      <c r="U17" s="70"/>
      <c r="V17" s="70"/>
    </row>
    <row r="18" spans="1:22" ht="25.5" customHeight="1">
      <c r="A18" s="48" t="s">
        <v>319</v>
      </c>
      <c r="B18" s="52" t="s">
        <v>284</v>
      </c>
      <c r="C18" s="121">
        <v>92267</v>
      </c>
      <c r="D18" s="3" t="s">
        <v>23</v>
      </c>
      <c r="E18" s="27">
        <v>49.18</v>
      </c>
      <c r="F18" s="50">
        <v>28.34</v>
      </c>
      <c r="G18" s="23">
        <f t="shared" si="0"/>
        <v>1393.7612</v>
      </c>
      <c r="H18" s="23">
        <f t="shared" si="1"/>
        <v>1727.8457596399999</v>
      </c>
      <c r="I18" s="50">
        <v>28.25</v>
      </c>
      <c r="J18" s="23">
        <f t="shared" si="2"/>
        <v>1389.335</v>
      </c>
      <c r="K18" s="23">
        <f t="shared" si="3"/>
        <v>1809.6088375</v>
      </c>
      <c r="L18" s="24">
        <f t="shared" si="4"/>
        <v>-81.76307786000007</v>
      </c>
      <c r="M18" s="98"/>
      <c r="N18" s="70"/>
      <c r="O18" s="70">
        <v>1.03</v>
      </c>
      <c r="P18" s="70">
        <v>1.91</v>
      </c>
      <c r="Q18" s="70" t="s">
        <v>283</v>
      </c>
      <c r="R18" s="70"/>
      <c r="S18" s="70"/>
      <c r="T18" s="70"/>
      <c r="U18" s="70" t="s">
        <v>308</v>
      </c>
      <c r="V18" s="70"/>
    </row>
    <row r="19" spans="1:22" ht="15" customHeight="1">
      <c r="A19" s="48" t="s">
        <v>320</v>
      </c>
      <c r="B19" s="52" t="s">
        <v>298</v>
      </c>
      <c r="C19" s="121">
        <v>6127</v>
      </c>
      <c r="D19" s="3" t="s">
        <v>299</v>
      </c>
      <c r="E19" s="27">
        <v>24</v>
      </c>
      <c r="F19" s="50">
        <v>11.56</v>
      </c>
      <c r="G19" s="23">
        <f t="shared" si="0"/>
        <v>277.44</v>
      </c>
      <c r="H19" s="23">
        <f t="shared" si="1"/>
        <v>343.942368</v>
      </c>
      <c r="I19" s="50">
        <v>9.99</v>
      </c>
      <c r="J19" s="23">
        <f t="shared" si="2"/>
        <v>239.76</v>
      </c>
      <c r="K19" s="23">
        <f t="shared" si="3"/>
        <v>312.2874</v>
      </c>
      <c r="L19" s="24">
        <f t="shared" si="4"/>
        <v>31.654967999999997</v>
      </c>
      <c r="M19" s="98"/>
      <c r="N19" s="70"/>
      <c r="O19" s="70"/>
      <c r="P19" s="70"/>
      <c r="Q19" s="70"/>
      <c r="R19" s="70"/>
      <c r="S19" s="70"/>
      <c r="T19" s="70"/>
      <c r="U19" s="70"/>
      <c r="V19" s="70"/>
    </row>
    <row r="20" spans="1:22" ht="17.25" customHeight="1">
      <c r="A20" s="48" t="s">
        <v>321</v>
      </c>
      <c r="B20" s="52" t="s">
        <v>300</v>
      </c>
      <c r="C20" s="121">
        <v>4750</v>
      </c>
      <c r="D20" s="3" t="s">
        <v>299</v>
      </c>
      <c r="E20" s="27">
        <v>24</v>
      </c>
      <c r="F20" s="50">
        <v>15.16</v>
      </c>
      <c r="G20" s="23">
        <f t="shared" si="0"/>
        <v>363.84000000000003</v>
      </c>
      <c r="H20" s="23">
        <f t="shared" si="1"/>
        <v>451.052448</v>
      </c>
      <c r="I20" s="50">
        <v>13.1</v>
      </c>
      <c r="J20" s="23">
        <f t="shared" si="2"/>
        <v>314.4</v>
      </c>
      <c r="K20" s="23">
        <f t="shared" si="3"/>
        <v>409.506</v>
      </c>
      <c r="L20" s="24">
        <f t="shared" si="4"/>
        <v>41.546448000000055</v>
      </c>
      <c r="M20" s="98"/>
      <c r="N20" s="70"/>
      <c r="O20" s="70"/>
      <c r="P20" s="70"/>
      <c r="Q20" s="70"/>
      <c r="R20" s="70"/>
      <c r="S20" s="70"/>
      <c r="T20" s="70"/>
      <c r="U20" s="70"/>
      <c r="V20" s="70"/>
    </row>
    <row r="21" spans="1:22" ht="17.25" customHeight="1" thickBot="1">
      <c r="A21" s="48" t="s">
        <v>322</v>
      </c>
      <c r="B21" s="116" t="s">
        <v>301</v>
      </c>
      <c r="C21" s="117">
        <v>88238</v>
      </c>
      <c r="D21" s="126" t="s">
        <v>299</v>
      </c>
      <c r="E21" s="147">
        <v>2</v>
      </c>
      <c r="F21" s="120">
        <v>15.94</v>
      </c>
      <c r="G21" s="127">
        <f t="shared" si="0"/>
        <v>31.88</v>
      </c>
      <c r="H21" s="127">
        <f t="shared" si="1"/>
        <v>39.521636</v>
      </c>
      <c r="I21" s="120">
        <v>14.5</v>
      </c>
      <c r="J21" s="127">
        <f t="shared" si="2"/>
        <v>29</v>
      </c>
      <c r="K21" s="127">
        <f t="shared" si="3"/>
        <v>37.7725</v>
      </c>
      <c r="L21" s="128">
        <f t="shared" si="4"/>
        <v>1.749136</v>
      </c>
      <c r="M21" s="98"/>
      <c r="N21" s="70"/>
      <c r="O21" s="70"/>
      <c r="P21" s="70"/>
      <c r="Q21" s="70"/>
      <c r="R21" s="70"/>
      <c r="S21" s="70"/>
      <c r="T21" s="70"/>
      <c r="U21" s="70"/>
      <c r="V21" s="70"/>
    </row>
    <row r="22" spans="5:22" ht="12.75">
      <c r="E22" s="148"/>
      <c r="F22" s="148"/>
      <c r="G22" s="149">
        <f>SUM(G10:G21)</f>
        <v>37305.431</v>
      </c>
      <c r="H22" s="149">
        <f>SUM(H10:H21)</f>
        <v>46247.5428107</v>
      </c>
      <c r="I22" s="150"/>
      <c r="J22" s="149">
        <f>SUM(J10:J21)</f>
        <v>35451.406</v>
      </c>
      <c r="K22" s="149">
        <f>SUM(K10:K21)</f>
        <v>46175.45631499999</v>
      </c>
      <c r="N22" s="70"/>
      <c r="O22" s="70"/>
      <c r="P22" s="70"/>
      <c r="Q22" s="70"/>
      <c r="R22" s="70"/>
      <c r="S22" s="70"/>
      <c r="T22" s="70"/>
      <c r="U22" s="70"/>
      <c r="V22" s="70"/>
    </row>
    <row r="23" spans="1:22" ht="13.5" thickBot="1">
      <c r="A23" s="304" t="s">
        <v>323</v>
      </c>
      <c r="B23" s="304"/>
      <c r="C23" s="304"/>
      <c r="D23" s="304"/>
      <c r="E23" s="304"/>
      <c r="F23" s="304"/>
      <c r="G23" s="76">
        <v>25</v>
      </c>
      <c r="H23" s="76">
        <v>25</v>
      </c>
      <c r="I23" s="141"/>
      <c r="J23" s="76">
        <v>25</v>
      </c>
      <c r="K23" s="76">
        <v>25</v>
      </c>
      <c r="N23" s="70"/>
      <c r="O23" s="70"/>
      <c r="P23" s="70"/>
      <c r="Q23" s="70"/>
      <c r="R23" s="70"/>
      <c r="S23" s="70"/>
      <c r="T23" s="70"/>
      <c r="U23" s="70"/>
      <c r="V23" s="70"/>
    </row>
    <row r="24" spans="2:22" ht="13.5" thickBot="1">
      <c r="B24" s="138" t="s">
        <v>324</v>
      </c>
      <c r="G24" s="136">
        <f>G22/G23</f>
        <v>1492.21724</v>
      </c>
      <c r="H24" s="137">
        <f>H22/H23</f>
        <v>1849.9017124279999</v>
      </c>
      <c r="I24" s="119"/>
      <c r="J24" s="137">
        <f>J22/J23</f>
        <v>1418.0562400000001</v>
      </c>
      <c r="K24" s="137">
        <f>K22/K23</f>
        <v>1847.0182525999996</v>
      </c>
      <c r="N24" s="70"/>
      <c r="O24" s="70"/>
      <c r="P24" s="70"/>
      <c r="Q24" s="70"/>
      <c r="R24" s="70"/>
      <c r="S24" s="70"/>
      <c r="T24" s="70"/>
      <c r="U24" s="70"/>
      <c r="V24" s="70"/>
    </row>
    <row r="25" spans="2:22" ht="12.75">
      <c r="B25" s="131"/>
      <c r="G25" s="132"/>
      <c r="H25" s="132"/>
      <c r="I25" s="130"/>
      <c r="J25" s="132"/>
      <c r="K25" s="132"/>
      <c r="L25" s="133"/>
      <c r="N25" s="70"/>
      <c r="O25" s="70"/>
      <c r="P25" s="70"/>
      <c r="Q25" s="70"/>
      <c r="R25" s="70"/>
      <c r="S25" s="70"/>
      <c r="T25" s="70"/>
      <c r="U25" s="70"/>
      <c r="V25" s="70"/>
    </row>
    <row r="26" spans="1:22" ht="12.75">
      <c r="A26" s="334" t="s">
        <v>280</v>
      </c>
      <c r="B26" s="335"/>
      <c r="C26" s="335"/>
      <c r="G26" s="132"/>
      <c r="H26" s="132"/>
      <c r="I26" s="130"/>
      <c r="J26" s="132"/>
      <c r="K26" s="132"/>
      <c r="L26" s="133"/>
      <c r="N26" s="70"/>
      <c r="O26" s="70"/>
      <c r="P26" s="70"/>
      <c r="Q26" s="70"/>
      <c r="R26" s="70"/>
      <c r="S26" s="70"/>
      <c r="T26" s="70"/>
      <c r="U26" s="70"/>
      <c r="V26" s="70"/>
    </row>
    <row r="27" spans="2:22" ht="12.75">
      <c r="B27" s="131"/>
      <c r="G27" s="132"/>
      <c r="H27" s="132"/>
      <c r="I27" s="130"/>
      <c r="J27" s="132"/>
      <c r="K27" s="132"/>
      <c r="L27" s="133"/>
      <c r="N27" s="70"/>
      <c r="O27" s="70"/>
      <c r="P27" s="70"/>
      <c r="Q27" s="70"/>
      <c r="R27" s="70"/>
      <c r="S27" s="70"/>
      <c r="T27" s="70"/>
      <c r="U27" s="70"/>
      <c r="V27" s="70"/>
    </row>
    <row r="28" spans="2:22" ht="12.75">
      <c r="B28" s="131"/>
      <c r="G28" s="132"/>
      <c r="H28" s="132"/>
      <c r="I28" s="130"/>
      <c r="J28" s="132"/>
      <c r="K28" s="132"/>
      <c r="L28" s="133"/>
      <c r="N28" s="70"/>
      <c r="O28" s="70"/>
      <c r="P28" s="70"/>
      <c r="Q28" s="70"/>
      <c r="R28" s="70"/>
      <c r="S28" s="70"/>
      <c r="T28" s="70"/>
      <c r="U28" s="70"/>
      <c r="V28" s="70"/>
    </row>
    <row r="29" spans="2:22" ht="12.75">
      <c r="B29" s="140"/>
      <c r="G29" s="129"/>
      <c r="H29" s="333"/>
      <c r="I29" s="333"/>
      <c r="J29" s="333"/>
      <c r="K29" s="333"/>
      <c r="N29" s="70"/>
      <c r="O29" s="70"/>
      <c r="P29" s="70"/>
      <c r="Q29" s="70"/>
      <c r="R29" s="70"/>
      <c r="S29" s="70"/>
      <c r="T29" s="70"/>
      <c r="U29" s="70"/>
      <c r="V29" s="70"/>
    </row>
    <row r="30" spans="2:22" ht="12.75" customHeight="1">
      <c r="B30" s="139" t="s">
        <v>243</v>
      </c>
      <c r="G30" s="129"/>
      <c r="H30" s="331" t="s">
        <v>246</v>
      </c>
      <c r="I30" s="331"/>
      <c r="J30" s="331"/>
      <c r="K30" s="331"/>
      <c r="N30" s="70"/>
      <c r="O30" s="70"/>
      <c r="P30" s="134"/>
      <c r="Q30" s="135"/>
      <c r="R30" s="135"/>
      <c r="S30" s="70" t="s">
        <v>309</v>
      </c>
      <c r="T30" s="70" t="s">
        <v>310</v>
      </c>
      <c r="U30" s="70"/>
      <c r="V30" s="70"/>
    </row>
    <row r="31" spans="2:22" ht="12.75">
      <c r="B31" s="139" t="s">
        <v>244</v>
      </c>
      <c r="G31" s="129"/>
      <c r="H31" s="332" t="s">
        <v>245</v>
      </c>
      <c r="I31" s="332"/>
      <c r="J31" s="332"/>
      <c r="K31" s="332"/>
      <c r="N31" s="70"/>
      <c r="O31" s="70"/>
      <c r="P31" s="70"/>
      <c r="Q31" s="70"/>
      <c r="R31" s="70"/>
      <c r="S31" s="70"/>
      <c r="T31" s="70" t="s">
        <v>291</v>
      </c>
      <c r="U31" s="70"/>
      <c r="V31" s="70"/>
    </row>
    <row r="32" spans="14:22" ht="12.75">
      <c r="N32" s="70"/>
      <c r="O32" s="70"/>
      <c r="P32" s="70" t="s">
        <v>290</v>
      </c>
      <c r="Q32" s="70" t="s">
        <v>286</v>
      </c>
      <c r="R32" s="70">
        <v>1.03</v>
      </c>
      <c r="S32" s="70">
        <v>25</v>
      </c>
      <c r="T32" s="70">
        <v>0.395</v>
      </c>
      <c r="U32" s="70" t="s">
        <v>294</v>
      </c>
      <c r="V32" s="327" t="s">
        <v>307</v>
      </c>
    </row>
    <row r="33" spans="14:22" ht="12.75">
      <c r="N33" s="70"/>
      <c r="O33" s="70"/>
      <c r="P33" s="70" t="s">
        <v>290</v>
      </c>
      <c r="Q33" s="70" t="s">
        <v>287</v>
      </c>
      <c r="R33" s="70">
        <v>1.91</v>
      </c>
      <c r="S33" s="70">
        <v>25</v>
      </c>
      <c r="T33" s="70">
        <v>0.395</v>
      </c>
      <c r="U33" s="70" t="s">
        <v>293</v>
      </c>
      <c r="V33" s="327"/>
    </row>
    <row r="34" spans="14:22" ht="12.75">
      <c r="N34" s="70"/>
      <c r="O34" s="70"/>
      <c r="P34" s="70" t="s">
        <v>289</v>
      </c>
      <c r="Q34" s="70" t="s">
        <v>288</v>
      </c>
      <c r="R34" s="70">
        <v>0.5</v>
      </c>
      <c r="S34" s="70">
        <v>25</v>
      </c>
      <c r="T34" s="70">
        <v>0.009</v>
      </c>
      <c r="U34" s="70" t="s">
        <v>297</v>
      </c>
      <c r="V34" s="70"/>
    </row>
    <row r="35" spans="14:22" ht="12.75">
      <c r="N35" s="70"/>
      <c r="O35" s="70"/>
      <c r="P35" s="70"/>
      <c r="Q35" s="70"/>
      <c r="R35" s="70"/>
      <c r="S35" s="70"/>
      <c r="T35" s="70" t="s">
        <v>292</v>
      </c>
      <c r="U35" s="70"/>
      <c r="V35" s="70"/>
    </row>
    <row r="36" spans="14:22" ht="12.75">
      <c r="N36" s="70"/>
      <c r="O36" s="70"/>
      <c r="P36" s="70"/>
      <c r="Q36" s="70"/>
      <c r="R36" s="70"/>
      <c r="S36" s="70"/>
      <c r="T36" s="70"/>
      <c r="U36" s="70"/>
      <c r="V36" s="70"/>
    </row>
  </sheetData>
  <sheetProtection/>
  <mergeCells count="16">
    <mergeCell ref="A4:L4"/>
    <mergeCell ref="E7:E8"/>
    <mergeCell ref="F7:H7"/>
    <mergeCell ref="I7:K7"/>
    <mergeCell ref="L7:L8"/>
    <mergeCell ref="A7:A8"/>
    <mergeCell ref="B7:B8"/>
    <mergeCell ref="C7:C8"/>
    <mergeCell ref="D7:D8"/>
    <mergeCell ref="V32:V33"/>
    <mergeCell ref="B9:L9"/>
    <mergeCell ref="H30:K30"/>
    <mergeCell ref="H31:K31"/>
    <mergeCell ref="H29:K29"/>
    <mergeCell ref="A26:C26"/>
    <mergeCell ref="A23:F23"/>
  </mergeCells>
  <printOptions/>
  <pageMargins left="0.787401575" right="0.787401575" top="0.984251969" bottom="0.984251969" header="0.492125985" footer="0.49212598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Matriz</dc:creator>
  <cp:keywords/>
  <dc:description/>
  <cp:lastModifiedBy>TecleEnter</cp:lastModifiedBy>
  <cp:lastPrinted>2019-11-19T13:11:31Z</cp:lastPrinted>
  <dcterms:created xsi:type="dcterms:W3CDTF">2007-06-28T13:14:33Z</dcterms:created>
  <dcterms:modified xsi:type="dcterms:W3CDTF">2019-11-28T18:21:51Z</dcterms:modified>
  <cp:category/>
  <cp:version/>
  <cp:contentType/>
  <cp:contentStatus/>
</cp:coreProperties>
</file>