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1760" activeTab="0"/>
  </bookViews>
  <sheets>
    <sheet name="ORÇAMENTO GERAL" sheetId="1" r:id="rId1"/>
    <sheet name="CRONOGRAMA GERAL" sheetId="2" state="hidden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<sst xmlns="http://schemas.openxmlformats.org/spreadsheetml/2006/main" count="143" uniqueCount="104">
  <si>
    <t>ORÇAMENTO GLOBAL</t>
  </si>
  <si>
    <t>ITEM</t>
  </si>
  <si>
    <t>SERVIÇOS</t>
  </si>
  <si>
    <t>UNID.</t>
  </si>
  <si>
    <t>QTDE.</t>
  </si>
  <si>
    <t>PREÇO UNITÁRIO (R$)</t>
  </si>
  <si>
    <t>VALORES TOTAIS (R$)</t>
  </si>
  <si>
    <t>SINAPI</t>
  </si>
  <si>
    <t>MATERIAL</t>
  </si>
  <si>
    <t>M.O.</t>
  </si>
  <si>
    <t>TOTAL UNIT.</t>
  </si>
  <si>
    <t>TOTAL</t>
  </si>
  <si>
    <t>1.1</t>
  </si>
  <si>
    <t>MOBILIZAÇÃO E SERVIÇOS TOPOGRÁFICOS</t>
  </si>
  <si>
    <t>m²</t>
  </si>
  <si>
    <t>TOTAL DO ITEM 1 - TERRAPLENAGEM</t>
  </si>
  <si>
    <t>2.1</t>
  </si>
  <si>
    <t>m³</t>
  </si>
  <si>
    <t>2.2</t>
  </si>
  <si>
    <t>2.3</t>
  </si>
  <si>
    <t>2.4</t>
  </si>
  <si>
    <t>2.6</t>
  </si>
  <si>
    <t>PAVIMENTAÇÃO</t>
  </si>
  <si>
    <t>TRANSPORTE DE BASE DE BRITA GRADUADA - DMT 30 KM</t>
  </si>
  <si>
    <t>IMPRIMAÇÃO  COM CM 30</t>
  </si>
  <si>
    <t>TRANSPORTE DE CBUQ - DMT 30 KM</t>
  </si>
  <si>
    <t>TOTAL GERAL DO ORÇAMENTO</t>
  </si>
  <si>
    <t>LUCIANA MALLMANN</t>
  </si>
  <si>
    <t>ENG.ª CIVIL - CREA/RS 159.418</t>
  </si>
  <si>
    <t>Prefeito</t>
  </si>
  <si>
    <t>1.2</t>
  </si>
  <si>
    <t>ESCAVAÇÃO E CARGA DE CASCALHO</t>
  </si>
  <si>
    <t>74151/001</t>
  </si>
  <si>
    <t>1.3</t>
  </si>
  <si>
    <t>TRANSPORTE DE MATERIAL DA JAZIDA - PARA DISTÂNCIAS MAIORES QUE 4 KM</t>
  </si>
  <si>
    <t>1.4</t>
  </si>
  <si>
    <t>ESPALHAMENTO  DE MATERIAL DE 1 CATEGORIA, REGULARIZACAO E COMPACTACAO DE ATERRO 100% P.N.</t>
  </si>
  <si>
    <t>74034/001+41722</t>
  </si>
  <si>
    <t>MEIO FIO PRÉ-MOLDADO 15X13X30 CM</t>
  </si>
  <si>
    <t>SERVIÇOS INICIAIS</t>
  </si>
  <si>
    <t xml:space="preserve">ÁREA DE PISTA:  </t>
  </si>
  <si>
    <t>2.5</t>
  </si>
  <si>
    <t>2.7</t>
  </si>
  <si>
    <t>BRASIL ANTONIO SARTORI</t>
  </si>
  <si>
    <t>BDI 20,73%</t>
  </si>
  <si>
    <t>DATA BASE = JUNHO/2018</t>
  </si>
  <si>
    <t>OBS: O presente orçamento foi elaborado considerando o regime não desonerado de tributação da folha de pagamento</t>
  </si>
  <si>
    <t>SINAPI NÃO DESONERADO</t>
  </si>
  <si>
    <t>SINAPI+BDI</t>
  </si>
  <si>
    <t>4 Km X 97912</t>
  </si>
  <si>
    <t>EXECUÇÃO DE BASE DE BRITA GRADUADA, INLCUINDO COMPACTAÇÃO</t>
  </si>
  <si>
    <t>30 Km X 83356</t>
  </si>
  <si>
    <t>COMPOSIÇÃO 1</t>
  </si>
  <si>
    <t>30Km X 95303</t>
  </si>
  <si>
    <t>TOTAL DO ITEM 2 - PAVIMENTAÇÃO</t>
  </si>
  <si>
    <t>CRONOGRAMA FÍSICO-FINANCEIRO</t>
  </si>
  <si>
    <t>MUNICÍPIO DE ENTRE-IJUÍS/RS</t>
  </si>
  <si>
    <t>DISCRIMINAÇÃO DOS SERVIÇOS</t>
  </si>
  <si>
    <t>VALORES</t>
  </si>
  <si>
    <t>PERCENTUAIS</t>
  </si>
  <si>
    <t>MESES</t>
  </si>
  <si>
    <t>Mês 1</t>
  </si>
  <si>
    <t>Mês 2</t>
  </si>
  <si>
    <t>%</t>
  </si>
  <si>
    <t>R$</t>
  </si>
  <si>
    <t>SIMPLES</t>
  </si>
  <si>
    <t>ACUMULADO</t>
  </si>
  <si>
    <t>MUNICÍPIO:  ENTRE-IJUÍS</t>
  </si>
  <si>
    <t>LOCAL:  RUAS DO MUNICÍPIO</t>
  </si>
  <si>
    <t>TRECHO: DIVERSAS RUAS DO MUNICÍPIO</t>
  </si>
  <si>
    <t>SINAPI REFERÊNCIA: JUNHO/2018</t>
  </si>
  <si>
    <t>1.5</t>
  </si>
  <si>
    <t>79209/001</t>
  </si>
  <si>
    <t>PLACA DE OBRA - 2,00m x 1,20m</t>
  </si>
  <si>
    <t>SINALIZAÇÃO E RAMPA PNE</t>
  </si>
  <si>
    <t>*3.1</t>
  </si>
  <si>
    <t>SINALIZAÇÃO HORIZONTAL COM TINTA RETROREFLETIVA A BASE DE RESINA ACRÍLICA (L=12 CM)</t>
  </si>
  <si>
    <t>*3.2</t>
  </si>
  <si>
    <t>SINALIZAÇÃO HORIZONTAL ÁREAS ESPECIAIS</t>
  </si>
  <si>
    <t>*3.3</t>
  </si>
  <si>
    <t>ACESSO A CADEIRANTES - INCL. REMOÇÃO, BOTA-FORA E PREPARO SUPERFICIE</t>
  </si>
  <si>
    <t>COMPOSIÇÃO 2</t>
  </si>
  <si>
    <t>TOTAL DO ITEM 3 - SINALIZAÇÃO</t>
  </si>
  <si>
    <t>TOTAL DO ITEM 4 - ENSAIOS TECNOLÓGICOS</t>
  </si>
  <si>
    <t>ENSAIOS TECNOLÓGICOS</t>
  </si>
  <si>
    <t>4.1</t>
  </si>
  <si>
    <t>4.2</t>
  </si>
  <si>
    <t>74022/006</t>
  </si>
  <si>
    <t>ENSAIO DE GRANULOMETRIA POR PENEIRAMENTO</t>
  </si>
  <si>
    <t>74022/005</t>
  </si>
  <si>
    <t>ENSAIO DE TEOR DE BETUME - CIMENTO ASFÁLTICO DE PETRÓLEO</t>
  </si>
  <si>
    <t>2.8</t>
  </si>
  <si>
    <t>LIMPEZA OU LAVAGEM DA PISTA</t>
  </si>
  <si>
    <t>73806/001</t>
  </si>
  <si>
    <t>* este item é contrapartida do município</t>
  </si>
  <si>
    <t>Data: JANEIRO/2019</t>
  </si>
  <si>
    <t>Mês 3</t>
  </si>
  <si>
    <t>2.9</t>
  </si>
  <si>
    <t>REPERFILAGEM COM CBUQ - 2CM</t>
  </si>
  <si>
    <t>2.10</t>
  </si>
  <si>
    <t>CAMADA CBUQ 3CM</t>
  </si>
  <si>
    <t>VALOR: R$ 1.772.670,59</t>
  </si>
  <si>
    <t>PINTURA DE LIGAÇÃO COM RR 1C</t>
  </si>
  <si>
    <t>PINTURA DE LIGAÇÃO COM RR 2C</t>
  </si>
</sst>
</file>

<file path=xl/styles.xml><?xml version="1.0" encoding="utf-8"?>
<styleSheet xmlns="http://schemas.openxmlformats.org/spreadsheetml/2006/main">
  <numFmts count="1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0.0"/>
    <numFmt numFmtId="168" formatCode="_ &quot;R$&quot;\ * #,##0.0_ ;_ &quot;R$&quot;\ * \-#,##0.0_ ;_ &quot;R$&quot;\ * &quot;-&quot;?_ ;_ @_ "/>
    <numFmt numFmtId="169" formatCode="[$-416]mmmm\-yy;@"/>
    <numFmt numFmtId="170" formatCode="&quot;R$&quot;\ #,#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7" borderId="0" applyNumberFormat="0" applyBorder="0" applyAlignment="0" applyProtection="0"/>
    <xf numFmtId="0" fontId="38" fillId="35" borderId="1" applyNumberFormat="0" applyAlignment="0" applyProtection="0"/>
    <xf numFmtId="0" fontId="5" fillId="36" borderId="2" applyNumberFormat="0" applyAlignment="0" applyProtection="0"/>
    <xf numFmtId="0" fontId="39" fillId="37" borderId="3" applyNumberFormat="0" applyAlignment="0" applyProtection="0"/>
    <xf numFmtId="0" fontId="6" fillId="38" borderId="4" applyNumberFormat="0" applyAlignment="0" applyProtection="0"/>
    <xf numFmtId="0" fontId="40" fillId="0" borderId="5" applyNumberFormat="0" applyFill="0" applyAlignment="0" applyProtection="0"/>
    <xf numFmtId="0" fontId="7" fillId="0" borderId="6" applyNumberFormat="0" applyFill="0" applyAlignment="0" applyProtection="0"/>
    <xf numFmtId="0" fontId="36" fillId="39" borderId="0" applyNumberFormat="0" applyBorder="0" applyAlignment="0" applyProtection="0"/>
    <xf numFmtId="0" fontId="3" fillId="40" borderId="0" applyNumberFormat="0" applyBorder="0" applyAlignment="0" applyProtection="0"/>
    <xf numFmtId="0" fontId="36" fillId="41" borderId="0" applyNumberFormat="0" applyBorder="0" applyAlignment="0" applyProtection="0"/>
    <xf numFmtId="0" fontId="3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4" borderId="0" applyNumberFormat="0" applyBorder="0" applyAlignment="0" applyProtection="0"/>
    <xf numFmtId="0" fontId="36" fillId="45" borderId="0" applyNumberFormat="0" applyBorder="0" applyAlignment="0" applyProtection="0"/>
    <xf numFmtId="0" fontId="3" fillId="29" borderId="0" applyNumberFormat="0" applyBorder="0" applyAlignment="0" applyProtection="0"/>
    <xf numFmtId="0" fontId="36" fillId="46" borderId="0" applyNumberFormat="0" applyBorder="0" applyAlignment="0" applyProtection="0"/>
    <xf numFmtId="0" fontId="3" fillId="31" borderId="0" applyNumberFormat="0" applyBorder="0" applyAlignment="0" applyProtection="0"/>
    <xf numFmtId="0" fontId="36" fillId="47" borderId="0" applyNumberFormat="0" applyBorder="0" applyAlignment="0" applyProtection="0"/>
    <xf numFmtId="0" fontId="3" fillId="48" borderId="0" applyNumberFormat="0" applyBorder="0" applyAlignment="0" applyProtection="0"/>
    <xf numFmtId="0" fontId="41" fillId="49" borderId="1" applyNumberFormat="0" applyAlignment="0" applyProtection="0"/>
    <xf numFmtId="0" fontId="8" fillId="13" borderId="2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5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0" fontId="11" fillId="0" borderId="9" applyNumberFormat="0" applyFont="0" applyBorder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5" borderId="10" applyNumberFormat="0" applyAlignment="0" applyProtection="0"/>
    <xf numFmtId="0" fontId="12" fillId="36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16" fillId="0" borderId="13" applyNumberFormat="0" applyFill="0" applyAlignment="0" applyProtection="0"/>
    <xf numFmtId="0" fontId="51" fillId="0" borderId="14" applyNumberFormat="0" applyFill="0" applyAlignment="0" applyProtection="0"/>
    <xf numFmtId="0" fontId="17" fillId="0" borderId="15" applyNumberFormat="0" applyFill="0" applyAlignment="0" applyProtection="0"/>
    <xf numFmtId="0" fontId="52" fillId="0" borderId="16" applyNumberFormat="0" applyFill="0" applyAlignment="0" applyProtection="0"/>
    <xf numFmtId="0" fontId="18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9" fillId="0" borderId="19" applyNumberFormat="0" applyFill="0" applyAlignment="0" applyProtection="0"/>
  </cellStyleXfs>
  <cellXfs count="197">
    <xf numFmtId="0" fontId="0" fillId="0" borderId="0" xfId="0" applyFont="1" applyAlignment="1">
      <alignment/>
    </xf>
    <xf numFmtId="0" fontId="2" fillId="0" borderId="0" xfId="94">
      <alignment/>
      <protection/>
    </xf>
    <xf numFmtId="4" fontId="20" fillId="0" borderId="20" xfId="94" applyNumberFormat="1" applyFont="1" applyBorder="1" applyProtection="1">
      <alignment/>
      <protection locked="0"/>
    </xf>
    <xf numFmtId="0" fontId="21" fillId="0" borderId="20" xfId="94" applyFont="1" applyBorder="1" applyProtection="1">
      <alignment/>
      <protection locked="0"/>
    </xf>
    <xf numFmtId="0" fontId="20" fillId="0" borderId="20" xfId="94" applyFont="1" applyBorder="1" applyProtection="1">
      <alignment/>
      <protection locked="0"/>
    </xf>
    <xf numFmtId="0" fontId="20" fillId="0" borderId="20" xfId="94" applyFont="1" applyBorder="1" applyAlignment="1" applyProtection="1">
      <alignment horizontal="centerContinuous"/>
      <protection locked="0"/>
    </xf>
    <xf numFmtId="0" fontId="2" fillId="0" borderId="0" xfId="94" applyFont="1">
      <alignment/>
      <protection/>
    </xf>
    <xf numFmtId="0" fontId="20" fillId="0" borderId="20" xfId="94" applyFont="1" applyBorder="1">
      <alignment/>
      <protection/>
    </xf>
    <xf numFmtId="0" fontId="22" fillId="0" borderId="21" xfId="94" applyFont="1" applyFill="1" applyBorder="1" applyAlignment="1">
      <alignment vertical="center"/>
      <protection/>
    </xf>
    <xf numFmtId="0" fontId="22" fillId="0" borderId="22" xfId="94" applyFont="1" applyFill="1" applyBorder="1" applyAlignment="1">
      <alignment vertical="center"/>
      <protection/>
    </xf>
    <xf numFmtId="0" fontId="23" fillId="0" borderId="21" xfId="94" applyFont="1" applyBorder="1" applyProtection="1">
      <alignment/>
      <protection locked="0"/>
    </xf>
    <xf numFmtId="0" fontId="23" fillId="0" borderId="21" xfId="94" applyFont="1" applyBorder="1" applyAlignment="1" applyProtection="1">
      <alignment horizontal="centerContinuous"/>
      <protection locked="0"/>
    </xf>
    <xf numFmtId="0" fontId="23" fillId="0" borderId="21" xfId="94" applyFont="1" applyBorder="1" applyAlignment="1">
      <alignment horizontal="left"/>
      <protection/>
    </xf>
    <xf numFmtId="0" fontId="23" fillId="0" borderId="21" xfId="94" applyFont="1" applyBorder="1">
      <alignment/>
      <protection/>
    </xf>
    <xf numFmtId="0" fontId="23" fillId="0" borderId="22" xfId="94" applyFont="1" applyBorder="1" applyAlignment="1">
      <alignment horizontal="left"/>
      <protection/>
    </xf>
    <xf numFmtId="0" fontId="23" fillId="0" borderId="0" xfId="94" applyFont="1" applyBorder="1" applyAlignment="1">
      <alignment horizontal="left"/>
      <protection/>
    </xf>
    <xf numFmtId="0" fontId="23" fillId="0" borderId="0" xfId="94" applyFont="1" applyBorder="1">
      <alignment/>
      <protection/>
    </xf>
    <xf numFmtId="167" fontId="22" fillId="55" borderId="23" xfId="96" applyNumberFormat="1" applyFont="1" applyFill="1" applyBorder="1" applyAlignment="1">
      <alignment horizontal="center" vertical="center" wrapText="1"/>
      <protection/>
    </xf>
    <xf numFmtId="0" fontId="22" fillId="0" borderId="24" xfId="96" applyFont="1" applyFill="1" applyBorder="1" applyAlignment="1">
      <alignment vertical="center" wrapText="1"/>
      <protection/>
    </xf>
    <xf numFmtId="0" fontId="22" fillId="0" borderId="24" xfId="96" applyFont="1" applyFill="1" applyBorder="1" applyAlignment="1">
      <alignment horizontal="center" vertical="center"/>
      <protection/>
    </xf>
    <xf numFmtId="166" fontId="22" fillId="0" borderId="24" xfId="116" applyFont="1" applyFill="1" applyBorder="1" applyAlignment="1">
      <alignment vertical="center"/>
    </xf>
    <xf numFmtId="2" fontId="22" fillId="0" borderId="24" xfId="94" applyNumberFormat="1" applyFont="1" applyBorder="1" applyAlignment="1">
      <alignment horizontal="right" vertical="center" wrapText="1"/>
      <protection/>
    </xf>
    <xf numFmtId="166" fontId="22" fillId="0" borderId="25" xfId="116" applyFont="1" applyFill="1" applyBorder="1" applyAlignment="1">
      <alignment vertical="center"/>
    </xf>
    <xf numFmtId="0" fontId="22" fillId="0" borderId="0" xfId="94" applyFont="1">
      <alignment/>
      <protection/>
    </xf>
    <xf numFmtId="0" fontId="54" fillId="0" borderId="24" xfId="0" applyFont="1" applyBorder="1" applyAlignment="1">
      <alignment horizontal="center"/>
    </xf>
    <xf numFmtId="4" fontId="54" fillId="0" borderId="24" xfId="0" applyNumberFormat="1" applyFont="1" applyBorder="1" applyAlignment="1">
      <alignment/>
    </xf>
    <xf numFmtId="0" fontId="22" fillId="0" borderId="24" xfId="0" applyFont="1" applyBorder="1" applyAlignment="1">
      <alignment horizontal="center"/>
    </xf>
    <xf numFmtId="0" fontId="54" fillId="0" borderId="24" xfId="0" applyFont="1" applyBorder="1" applyAlignment="1">
      <alignment horizontal="left" vertical="center" wrapText="1"/>
    </xf>
    <xf numFmtId="0" fontId="24" fillId="0" borderId="26" xfId="96" applyFont="1" applyFill="1" applyBorder="1" applyAlignment="1">
      <alignment vertical="center"/>
      <protection/>
    </xf>
    <xf numFmtId="0" fontId="24" fillId="0" borderId="27" xfId="96" applyFont="1" applyFill="1" applyBorder="1" applyAlignment="1">
      <alignment vertical="center" wrapText="1"/>
      <protection/>
    </xf>
    <xf numFmtId="0" fontId="24" fillId="0" borderId="27" xfId="96" applyFont="1" applyFill="1" applyBorder="1" applyAlignment="1">
      <alignment vertical="center"/>
      <protection/>
    </xf>
    <xf numFmtId="166" fontId="24" fillId="0" borderId="27" xfId="116" applyFont="1" applyFill="1" applyBorder="1" applyAlignment="1">
      <alignment vertical="center"/>
    </xf>
    <xf numFmtId="165" fontId="24" fillId="0" borderId="25" xfId="83" applyFont="1" applyFill="1" applyBorder="1" applyAlignment="1">
      <alignment vertical="center"/>
    </xf>
    <xf numFmtId="166" fontId="22" fillId="0" borderId="24" xfId="110" applyFont="1" applyFill="1" applyBorder="1" applyAlignment="1">
      <alignment vertical="center"/>
    </xf>
    <xf numFmtId="0" fontId="22" fillId="0" borderId="0" xfId="0" applyFont="1" applyAlignment="1">
      <alignment/>
    </xf>
    <xf numFmtId="166" fontId="22" fillId="0" borderId="24" xfId="116" applyNumberFormat="1" applyFont="1" applyFill="1" applyBorder="1" applyAlignment="1">
      <alignment vertical="center"/>
    </xf>
    <xf numFmtId="0" fontId="24" fillId="0" borderId="28" xfId="96" applyFont="1" applyFill="1" applyBorder="1" applyAlignment="1">
      <alignment vertical="center"/>
      <protection/>
    </xf>
    <xf numFmtId="166" fontId="24" fillId="0" borderId="28" xfId="116" applyFont="1" applyFill="1" applyBorder="1" applyAlignment="1">
      <alignment vertical="center"/>
    </xf>
    <xf numFmtId="165" fontId="24" fillId="0" borderId="29" xfId="83" applyFont="1" applyFill="1" applyBorder="1" applyAlignment="1">
      <alignment vertical="center"/>
    </xf>
    <xf numFmtId="4" fontId="23" fillId="0" borderId="21" xfId="94" applyNumberFormat="1" applyFont="1" applyBorder="1" applyProtection="1">
      <alignment/>
      <protection locked="0"/>
    </xf>
    <xf numFmtId="0" fontId="25" fillId="0" borderId="21" xfId="94" applyFont="1" applyBorder="1" applyProtection="1">
      <alignment/>
      <protection locked="0"/>
    </xf>
    <xf numFmtId="0" fontId="23" fillId="0" borderId="22" xfId="94" applyFont="1" applyBorder="1" applyAlignment="1" applyProtection="1">
      <alignment horizontal="centerContinuous"/>
      <protection locked="0"/>
    </xf>
    <xf numFmtId="0" fontId="5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0" fontId="24" fillId="0" borderId="22" xfId="96" applyFont="1" applyFill="1" applyBorder="1" applyAlignment="1">
      <alignment vertical="center"/>
      <protection/>
    </xf>
    <xf numFmtId="0" fontId="24" fillId="0" borderId="30" xfId="116" applyNumberFormat="1" applyFont="1" applyFill="1" applyBorder="1" applyAlignment="1">
      <alignment horizontal="center" vertical="center" wrapText="1"/>
    </xf>
    <xf numFmtId="0" fontId="24" fillId="0" borderId="24" xfId="96" applyFont="1" applyFill="1" applyBorder="1" applyAlignment="1">
      <alignment horizontal="center" vertical="center" wrapText="1"/>
      <protection/>
    </xf>
    <xf numFmtId="0" fontId="24" fillId="0" borderId="25" xfId="96" applyFont="1" applyFill="1" applyBorder="1" applyAlignment="1">
      <alignment horizontal="center" vertical="center" wrapText="1"/>
      <protection/>
    </xf>
    <xf numFmtId="1" fontId="24" fillId="55" borderId="26" xfId="96" applyNumberFormat="1" applyFont="1" applyFill="1" applyBorder="1" applyAlignment="1">
      <alignment horizontal="center" vertical="center" wrapText="1"/>
      <protection/>
    </xf>
    <xf numFmtId="0" fontId="24" fillId="55" borderId="27" xfId="96" applyFont="1" applyFill="1" applyBorder="1" applyAlignment="1">
      <alignment vertical="center" wrapText="1"/>
      <protection/>
    </xf>
    <xf numFmtId="0" fontId="22" fillId="55" borderId="27" xfId="96" applyFont="1" applyFill="1" applyBorder="1" applyAlignment="1">
      <alignment horizontal="center" vertical="center"/>
      <protection/>
    </xf>
    <xf numFmtId="166" fontId="22" fillId="55" borderId="27" xfId="116" applyFont="1" applyFill="1" applyBorder="1" applyAlignment="1">
      <alignment vertical="center"/>
    </xf>
    <xf numFmtId="166" fontId="22" fillId="55" borderId="31" xfId="116" applyFont="1" applyFill="1" applyBorder="1" applyAlignment="1">
      <alignment vertical="center"/>
    </xf>
    <xf numFmtId="166" fontId="22" fillId="55" borderId="32" xfId="116" applyFont="1" applyFill="1" applyBorder="1" applyAlignment="1">
      <alignment vertical="center"/>
    </xf>
    <xf numFmtId="166" fontId="22" fillId="55" borderId="33" xfId="116" applyFont="1" applyFill="1" applyBorder="1" applyAlignment="1">
      <alignment vertical="center"/>
    </xf>
    <xf numFmtId="167" fontId="22" fillId="0" borderId="34" xfId="94" applyNumberFormat="1" applyFont="1" applyFill="1" applyBorder="1" applyAlignment="1">
      <alignment vertical="center"/>
      <protection/>
    </xf>
    <xf numFmtId="0" fontId="22" fillId="0" borderId="35" xfId="94" applyFont="1" applyFill="1" applyBorder="1" applyAlignment="1">
      <alignment vertical="center" wrapText="1"/>
      <protection/>
    </xf>
    <xf numFmtId="0" fontId="24" fillId="55" borderId="36" xfId="96" applyFont="1" applyFill="1" applyBorder="1" applyAlignment="1">
      <alignment vertical="center"/>
      <protection/>
    </xf>
    <xf numFmtId="0" fontId="24" fillId="55" borderId="37" xfId="96" applyFont="1" applyFill="1" applyBorder="1" applyAlignment="1">
      <alignment vertical="center" wrapText="1"/>
      <protection/>
    </xf>
    <xf numFmtId="0" fontId="24" fillId="55" borderId="37" xfId="96" applyFont="1" applyFill="1" applyBorder="1" applyAlignment="1">
      <alignment vertical="center"/>
      <protection/>
    </xf>
    <xf numFmtId="166" fontId="24" fillId="55" borderId="37" xfId="116" applyFont="1" applyFill="1" applyBorder="1" applyAlignment="1">
      <alignment vertical="center"/>
    </xf>
    <xf numFmtId="165" fontId="24" fillId="55" borderId="38" xfId="83" applyFont="1" applyFill="1" applyBorder="1" applyAlignment="1">
      <alignment vertical="center"/>
    </xf>
    <xf numFmtId="0" fontId="22" fillId="55" borderId="27" xfId="116" applyNumberFormat="1" applyFont="1" applyFill="1" applyBorder="1" applyAlignment="1">
      <alignment horizontal="center" vertical="center" wrapText="1"/>
    </xf>
    <xf numFmtId="0" fontId="2" fillId="0" borderId="24" xfId="94" applyFont="1" applyBorder="1">
      <alignment/>
      <protection/>
    </xf>
    <xf numFmtId="0" fontId="0" fillId="0" borderId="24" xfId="0" applyBorder="1" applyAlignment="1">
      <alignment/>
    </xf>
    <xf numFmtId="0" fontId="22" fillId="0" borderId="0" xfId="94" applyNumberFormat="1" applyFont="1">
      <alignment/>
      <protection/>
    </xf>
    <xf numFmtId="0" fontId="54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4" fontId="1" fillId="0" borderId="20" xfId="0" applyNumberFormat="1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Continuous"/>
      <protection locked="0"/>
    </xf>
    <xf numFmtId="0" fontId="1" fillId="0" borderId="20" xfId="0" applyFont="1" applyBorder="1" applyAlignment="1">
      <alignment/>
    </xf>
    <xf numFmtId="169" fontId="19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22" fillId="56" borderId="24" xfId="96" applyFont="1" applyFill="1" applyBorder="1" applyAlignment="1">
      <alignment horizontal="center" vertical="center"/>
      <protection/>
    </xf>
    <xf numFmtId="166" fontId="22" fillId="56" borderId="24" xfId="116" applyFont="1" applyFill="1" applyBorder="1" applyAlignment="1">
      <alignment vertical="center"/>
    </xf>
    <xf numFmtId="0" fontId="22" fillId="56" borderId="24" xfId="96" applyFont="1" applyFill="1" applyBorder="1" applyAlignment="1">
      <alignment vertical="center" wrapText="1"/>
      <protection/>
    </xf>
    <xf numFmtId="0" fontId="22" fillId="0" borderId="0" xfId="94" applyFont="1" applyBorder="1">
      <alignment/>
      <protection/>
    </xf>
    <xf numFmtId="170" fontId="22" fillId="56" borderId="24" xfId="116" applyNumberFormat="1" applyFont="1" applyFill="1" applyBorder="1" applyAlignment="1">
      <alignment vertical="center"/>
    </xf>
    <xf numFmtId="170" fontId="22" fillId="0" borderId="24" xfId="116" applyNumberFormat="1" applyFont="1" applyFill="1" applyBorder="1" applyAlignment="1">
      <alignment vertical="center"/>
    </xf>
    <xf numFmtId="170" fontId="22" fillId="0" borderId="25" xfId="116" applyNumberFormat="1" applyFont="1" applyFill="1" applyBorder="1" applyAlignment="1">
      <alignment vertical="center"/>
    </xf>
    <xf numFmtId="166" fontId="22" fillId="55" borderId="24" xfId="116" applyFont="1" applyFill="1" applyBorder="1" applyAlignment="1">
      <alignment vertical="center"/>
    </xf>
    <xf numFmtId="167" fontId="22" fillId="55" borderId="39" xfId="96" applyNumberFormat="1" applyFont="1" applyFill="1" applyBorder="1" applyAlignment="1">
      <alignment horizontal="center" vertical="center" wrapText="1"/>
      <protection/>
    </xf>
    <xf numFmtId="0" fontId="22" fillId="0" borderId="29" xfId="96" applyFont="1" applyFill="1" applyBorder="1" applyAlignment="1">
      <alignment vertical="center" wrapText="1"/>
      <protection/>
    </xf>
    <xf numFmtId="166" fontId="22" fillId="0" borderId="29" xfId="110" applyFont="1" applyFill="1" applyBorder="1" applyAlignment="1">
      <alignment vertical="center"/>
    </xf>
    <xf numFmtId="0" fontId="24" fillId="0" borderId="39" xfId="96" applyFont="1" applyFill="1" applyBorder="1" applyAlignment="1">
      <alignment vertical="center"/>
      <protection/>
    </xf>
    <xf numFmtId="0" fontId="24" fillId="0" borderId="29" xfId="96" applyFont="1" applyFill="1" applyBorder="1" applyAlignment="1">
      <alignment vertical="center" wrapText="1"/>
      <protection/>
    </xf>
    <xf numFmtId="0" fontId="24" fillId="0" borderId="29" xfId="96" applyFont="1" applyFill="1" applyBorder="1" applyAlignment="1">
      <alignment vertical="center"/>
      <protection/>
    </xf>
    <xf numFmtId="166" fontId="24" fillId="0" borderId="29" xfId="116" applyFont="1" applyFill="1" applyBorder="1" applyAlignment="1">
      <alignment vertical="center"/>
    </xf>
    <xf numFmtId="4" fontId="22" fillId="0" borderId="24" xfId="96" applyNumberFormat="1" applyFont="1" applyFill="1" applyBorder="1" applyAlignment="1">
      <alignment vertical="center"/>
      <protection/>
    </xf>
    <xf numFmtId="0" fontId="54" fillId="0" borderId="0" xfId="0" applyNumberFormat="1" applyFont="1" applyFill="1" applyBorder="1" applyAlignment="1">
      <alignment/>
    </xf>
    <xf numFmtId="0" fontId="24" fillId="0" borderId="24" xfId="94" applyFont="1" applyFill="1" applyBorder="1" applyAlignment="1">
      <alignment horizontal="center" vertical="center"/>
      <protection/>
    </xf>
    <xf numFmtId="2" fontId="22" fillId="56" borderId="24" xfId="116" applyNumberFormat="1" applyFont="1" applyFill="1" applyBorder="1" applyAlignment="1">
      <alignment vertical="center"/>
    </xf>
    <xf numFmtId="2" fontId="22" fillId="0" borderId="24" xfId="116" applyNumberFormat="1" applyFont="1" applyFill="1" applyBorder="1" applyAlignment="1">
      <alignment vertical="center"/>
    </xf>
    <xf numFmtId="0" fontId="1" fillId="55" borderId="31" xfId="0" applyFont="1" applyFill="1" applyBorder="1" applyAlignment="1" applyProtection="1">
      <alignment/>
      <protection locked="0"/>
    </xf>
    <xf numFmtId="0" fontId="1" fillId="55" borderId="27" xfId="0" applyFont="1" applyFill="1" applyBorder="1" applyAlignment="1" applyProtection="1">
      <alignment/>
      <protection locked="0"/>
    </xf>
    <xf numFmtId="0" fontId="1" fillId="55" borderId="32" xfId="0" applyFont="1" applyFill="1" applyBorder="1" applyAlignment="1" applyProtection="1">
      <alignment/>
      <protection locked="0"/>
    </xf>
    <xf numFmtId="170" fontId="22" fillId="56" borderId="25" xfId="116" applyNumberFormat="1" applyFont="1" applyFill="1" applyBorder="1" applyAlignment="1">
      <alignment vertical="center"/>
    </xf>
    <xf numFmtId="165" fontId="24" fillId="0" borderId="40" xfId="83" applyFont="1" applyFill="1" applyBorder="1" applyAlignment="1">
      <alignment vertical="center"/>
    </xf>
    <xf numFmtId="166" fontId="22" fillId="55" borderId="25" xfId="116" applyFont="1" applyFill="1" applyBorder="1" applyAlignment="1">
      <alignment vertical="center"/>
    </xf>
    <xf numFmtId="165" fontId="24" fillId="55" borderId="41" xfId="83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66" fontId="1" fillId="0" borderId="24" xfId="108" applyNumberFormat="1" applyFont="1" applyBorder="1" applyAlignment="1">
      <alignment vertical="center"/>
    </xf>
    <xf numFmtId="166" fontId="27" fillId="0" borderId="24" xfId="108" applyNumberFormat="1" applyFont="1" applyBorder="1" applyAlignment="1">
      <alignment vertical="center"/>
    </xf>
    <xf numFmtId="166" fontId="27" fillId="56" borderId="24" xfId="108" applyNumberFormat="1" applyFont="1" applyFill="1" applyBorder="1" applyAlignment="1">
      <alignment vertical="center"/>
    </xf>
    <xf numFmtId="166" fontId="27" fillId="56" borderId="24" xfId="108" applyNumberFormat="1" applyFont="1" applyFill="1" applyBorder="1" applyAlignment="1" applyProtection="1">
      <alignment vertical="center"/>
      <protection locked="0"/>
    </xf>
    <xf numFmtId="166" fontId="27" fillId="0" borderId="24" xfId="108" applyNumberFormat="1" applyFont="1" applyBorder="1" applyAlignment="1" applyProtection="1">
      <alignment vertical="center"/>
      <protection locked="0"/>
    </xf>
    <xf numFmtId="0" fontId="27" fillId="0" borderId="24" xfId="0" applyFont="1" applyBorder="1" applyAlignment="1">
      <alignment vertical="center"/>
    </xf>
    <xf numFmtId="4" fontId="27" fillId="0" borderId="29" xfId="108" applyNumberFormat="1" applyFont="1" applyBorder="1" applyAlignment="1">
      <alignment vertical="center"/>
    </xf>
    <xf numFmtId="166" fontId="27" fillId="0" borderId="29" xfId="108" applyNumberFormat="1" applyFont="1" applyBorder="1" applyAlignment="1">
      <alignment vertical="center"/>
    </xf>
    <xf numFmtId="4" fontId="27" fillId="0" borderId="43" xfId="108" applyNumberFormat="1" applyFont="1" applyBorder="1" applyAlignment="1">
      <alignment vertical="center"/>
    </xf>
    <xf numFmtId="166" fontId="27" fillId="0" borderId="43" xfId="108" applyNumberFormat="1" applyFont="1" applyBorder="1" applyAlignment="1">
      <alignment vertical="center"/>
    </xf>
    <xf numFmtId="0" fontId="1" fillId="56" borderId="24" xfId="0" applyFont="1" applyFill="1" applyBorder="1" applyAlignment="1">
      <alignment horizontal="center" vertical="center"/>
    </xf>
    <xf numFmtId="0" fontId="31" fillId="56" borderId="32" xfId="116" applyNumberFormat="1" applyFont="1" applyFill="1" applyBorder="1" applyAlignment="1">
      <alignment horizontal="center" vertical="center" wrapText="1"/>
    </xf>
    <xf numFmtId="0" fontId="31" fillId="0" borderId="33" xfId="116" applyNumberFormat="1" applyFont="1" applyFill="1" applyBorder="1" applyAlignment="1">
      <alignment horizontal="center" vertical="center" wrapText="1"/>
    </xf>
    <xf numFmtId="0" fontId="32" fillId="0" borderId="33" xfId="116" applyNumberFormat="1" applyFont="1" applyFill="1" applyBorder="1" applyAlignment="1">
      <alignment horizontal="center" vertical="center" wrapText="1"/>
    </xf>
    <xf numFmtId="0" fontId="31" fillId="55" borderId="33" xfId="116" applyNumberFormat="1" applyFont="1" applyFill="1" applyBorder="1" applyAlignment="1">
      <alignment horizontal="center" vertical="center" wrapText="1"/>
    </xf>
    <xf numFmtId="0" fontId="31" fillId="0" borderId="33" xfId="110" applyNumberFormat="1" applyFont="1" applyFill="1" applyBorder="1" applyAlignment="1">
      <alignment horizontal="center" vertical="center" wrapText="1"/>
    </xf>
    <xf numFmtId="0" fontId="31" fillId="0" borderId="24" xfId="116" applyNumberFormat="1" applyFont="1" applyFill="1" applyBorder="1" applyAlignment="1">
      <alignment horizontal="center" vertical="center" wrapText="1"/>
    </xf>
    <xf numFmtId="0" fontId="31" fillId="56" borderId="24" xfId="116" applyNumberFormat="1" applyFont="1" applyFill="1" applyBorder="1" applyAlignment="1">
      <alignment horizontal="center" vertical="center" wrapText="1"/>
    </xf>
    <xf numFmtId="0" fontId="32" fillId="0" borderId="44" xfId="116" applyNumberFormat="1" applyFont="1" applyFill="1" applyBorder="1" applyAlignment="1">
      <alignment horizontal="center" vertical="center" wrapText="1"/>
    </xf>
    <xf numFmtId="0" fontId="31" fillId="0" borderId="44" xfId="110" applyNumberFormat="1" applyFont="1" applyFill="1" applyBorder="1" applyAlignment="1">
      <alignment horizontal="center" vertical="center" wrapText="1"/>
    </xf>
    <xf numFmtId="0" fontId="31" fillId="0" borderId="32" xfId="116" applyNumberFormat="1" applyFont="1" applyFill="1" applyBorder="1" applyAlignment="1">
      <alignment horizontal="center" vertical="center" wrapText="1"/>
    </xf>
    <xf numFmtId="0" fontId="32" fillId="0" borderId="32" xfId="116" applyNumberFormat="1" applyFont="1" applyFill="1" applyBorder="1" applyAlignment="1">
      <alignment horizontal="center" vertical="center" wrapText="1"/>
    </xf>
    <xf numFmtId="0" fontId="31" fillId="0" borderId="45" xfId="116" applyNumberFormat="1" applyFont="1" applyFill="1" applyBorder="1" applyAlignment="1">
      <alignment horizontal="center" vertical="center" wrapText="1"/>
    </xf>
    <xf numFmtId="0" fontId="55" fillId="0" borderId="33" xfId="0" applyNumberFormat="1" applyFont="1" applyBorder="1" applyAlignment="1">
      <alignment horizontal="center"/>
    </xf>
    <xf numFmtId="0" fontId="55" fillId="0" borderId="33" xfId="0" applyNumberFormat="1" applyFont="1" applyBorder="1" applyAlignment="1">
      <alignment horizontal="center" wrapText="1"/>
    </xf>
    <xf numFmtId="0" fontId="33" fillId="0" borderId="22" xfId="94" applyFont="1" applyBorder="1" applyAlignment="1">
      <alignment horizontal="center"/>
      <protection/>
    </xf>
    <xf numFmtId="0" fontId="2" fillId="0" borderId="20" xfId="94" applyBorder="1">
      <alignment/>
      <protection/>
    </xf>
    <xf numFmtId="0" fontId="22" fillId="55" borderId="23" xfId="96" applyFont="1" applyFill="1" applyBorder="1" applyAlignment="1">
      <alignment horizontal="center" vertical="center"/>
      <protection/>
    </xf>
    <xf numFmtId="0" fontId="20" fillId="0" borderId="0" xfId="94" applyFont="1" applyAlignment="1">
      <alignment horizontal="center"/>
      <protection/>
    </xf>
    <xf numFmtId="0" fontId="24" fillId="0" borderId="46" xfId="96" applyFont="1" applyFill="1" applyBorder="1" applyAlignment="1">
      <alignment horizontal="left" vertical="center"/>
      <protection/>
    </xf>
    <xf numFmtId="0" fontId="24" fillId="0" borderId="47" xfId="96" applyFont="1" applyFill="1" applyBorder="1" applyAlignment="1">
      <alignment horizontal="left" vertical="center"/>
      <protection/>
    </xf>
    <xf numFmtId="0" fontId="24" fillId="0" borderId="24" xfId="96" applyFont="1" applyFill="1" applyBorder="1" applyAlignment="1">
      <alignment horizontal="left" vertical="center"/>
      <protection/>
    </xf>
    <xf numFmtId="0" fontId="24" fillId="0" borderId="25" xfId="96" applyFont="1" applyFill="1" applyBorder="1" applyAlignment="1">
      <alignment horizontal="left" vertical="center"/>
      <protection/>
    </xf>
    <xf numFmtId="0" fontId="24" fillId="0" borderId="48" xfId="96" applyFont="1" applyFill="1" applyBorder="1" applyAlignment="1">
      <alignment horizontal="left" vertical="center"/>
      <protection/>
    </xf>
    <xf numFmtId="0" fontId="24" fillId="0" borderId="41" xfId="96" applyFont="1" applyFill="1" applyBorder="1" applyAlignment="1">
      <alignment horizontal="left" vertical="center"/>
      <protection/>
    </xf>
    <xf numFmtId="0" fontId="24" fillId="0" borderId="23" xfId="96" applyFont="1" applyFill="1" applyBorder="1" applyAlignment="1">
      <alignment horizontal="left" vertical="center"/>
      <protection/>
    </xf>
    <xf numFmtId="0" fontId="24" fillId="0" borderId="49" xfId="96" applyFont="1" applyFill="1" applyBorder="1" applyAlignment="1">
      <alignment horizontal="left" vertical="center"/>
      <protection/>
    </xf>
    <xf numFmtId="0" fontId="20" fillId="0" borderId="28" xfId="94" applyFont="1" applyBorder="1" applyAlignment="1" applyProtection="1">
      <alignment horizontal="center"/>
      <protection locked="0"/>
    </xf>
    <xf numFmtId="0" fontId="24" fillId="0" borderId="43" xfId="96" applyFont="1" applyFill="1" applyBorder="1" applyAlignment="1">
      <alignment horizontal="center" vertical="center" wrapText="1"/>
      <protection/>
    </xf>
    <xf numFmtId="0" fontId="24" fillId="0" borderId="50" xfId="96" applyFont="1" applyFill="1" applyBorder="1" applyAlignment="1">
      <alignment horizontal="center" vertical="center" wrapText="1"/>
      <protection/>
    </xf>
    <xf numFmtId="167" fontId="22" fillId="0" borderId="51" xfId="94" applyNumberFormat="1" applyFont="1" applyFill="1" applyBorder="1" applyAlignment="1">
      <alignment horizontal="left" vertical="center"/>
      <protection/>
    </xf>
    <xf numFmtId="167" fontId="22" fillId="0" borderId="52" xfId="94" applyNumberFormat="1" applyFont="1" applyFill="1" applyBorder="1" applyAlignment="1">
      <alignment horizontal="left" vertical="center"/>
      <protection/>
    </xf>
    <xf numFmtId="168" fontId="22" fillId="0" borderId="53" xfId="94" applyNumberFormat="1" applyFont="1" applyFill="1" applyBorder="1" applyAlignment="1">
      <alignment horizontal="left" vertical="center" wrapText="1"/>
      <protection/>
    </xf>
    <xf numFmtId="168" fontId="22" fillId="0" borderId="48" xfId="94" applyNumberFormat="1" applyFont="1" applyFill="1" applyBorder="1" applyAlignment="1">
      <alignment horizontal="left" vertical="center" wrapText="1"/>
      <protection/>
    </xf>
    <xf numFmtId="168" fontId="22" fillId="0" borderId="51" xfId="94" applyNumberFormat="1" applyFont="1" applyFill="1" applyBorder="1" applyAlignment="1">
      <alignment horizontal="left" vertical="center" wrapText="1"/>
      <protection/>
    </xf>
    <xf numFmtId="168" fontId="22" fillId="0" borderId="22" xfId="94" applyNumberFormat="1" applyFont="1" applyFill="1" applyBorder="1" applyAlignment="1">
      <alignment horizontal="left" vertical="center" wrapText="1"/>
      <protection/>
    </xf>
    <xf numFmtId="0" fontId="24" fillId="0" borderId="53" xfId="96" applyFont="1" applyFill="1" applyBorder="1" applyAlignment="1">
      <alignment horizontal="left" vertical="center"/>
      <protection/>
    </xf>
    <xf numFmtId="0" fontId="24" fillId="0" borderId="54" xfId="116" applyNumberFormat="1" applyFont="1" applyFill="1" applyBorder="1" applyAlignment="1">
      <alignment horizontal="center" vertical="center" wrapText="1"/>
    </xf>
    <xf numFmtId="0" fontId="24" fillId="0" borderId="55" xfId="116" applyNumberFormat="1" applyFont="1" applyFill="1" applyBorder="1" applyAlignment="1">
      <alignment horizontal="center" vertical="center" wrapText="1"/>
    </xf>
    <xf numFmtId="0" fontId="28" fillId="0" borderId="51" xfId="96" applyFont="1" applyFill="1" applyBorder="1" applyAlignment="1">
      <alignment horizontal="center" vertical="center"/>
      <protection/>
    </xf>
    <xf numFmtId="0" fontId="24" fillId="0" borderId="21" xfId="96" applyFont="1" applyFill="1" applyBorder="1" applyAlignment="1">
      <alignment horizontal="center" vertical="center"/>
      <protection/>
    </xf>
    <xf numFmtId="0" fontId="24" fillId="0" borderId="22" xfId="96" applyFont="1" applyFill="1" applyBorder="1" applyAlignment="1">
      <alignment horizontal="center" vertical="center"/>
      <protection/>
    </xf>
    <xf numFmtId="167" fontId="24" fillId="0" borderId="56" xfId="96" applyNumberFormat="1" applyFont="1" applyFill="1" applyBorder="1" applyAlignment="1">
      <alignment horizontal="center" vertical="center"/>
      <protection/>
    </xf>
    <xf numFmtId="167" fontId="24" fillId="0" borderId="23" xfId="96" applyNumberFormat="1" applyFont="1" applyFill="1" applyBorder="1" applyAlignment="1">
      <alignment horizontal="center" vertical="center"/>
      <protection/>
    </xf>
    <xf numFmtId="0" fontId="24" fillId="0" borderId="57" xfId="96" applyFont="1" applyFill="1" applyBorder="1" applyAlignment="1">
      <alignment horizontal="left" vertical="center" wrapText="1"/>
      <protection/>
    </xf>
    <xf numFmtId="0" fontId="24" fillId="0" borderId="43" xfId="96" applyFont="1" applyFill="1" applyBorder="1" applyAlignment="1">
      <alignment horizontal="left" vertical="center" wrapText="1"/>
      <protection/>
    </xf>
    <xf numFmtId="0" fontId="24" fillId="0" borderId="43" xfId="96" applyFont="1" applyFill="1" applyBorder="1" applyAlignment="1">
      <alignment horizontal="center" vertical="center"/>
      <protection/>
    </xf>
    <xf numFmtId="0" fontId="24" fillId="0" borderId="24" xfId="96" applyFont="1" applyFill="1" applyBorder="1" applyAlignment="1">
      <alignment horizontal="center" vertical="center"/>
      <protection/>
    </xf>
    <xf numFmtId="0" fontId="24" fillId="0" borderId="43" xfId="94" applyFont="1" applyFill="1" applyBorder="1" applyAlignment="1">
      <alignment horizontal="center" vertical="center"/>
      <protection/>
    </xf>
    <xf numFmtId="0" fontId="24" fillId="0" borderId="24" xfId="94" applyFont="1" applyFill="1" applyBorder="1" applyAlignment="1">
      <alignment horizontal="center" vertical="center"/>
      <protection/>
    </xf>
    <xf numFmtId="0" fontId="1" fillId="55" borderId="24" xfId="0" applyFont="1" applyFill="1" applyBorder="1" applyAlignment="1" applyProtection="1">
      <alignment horizontal="left"/>
      <protection locked="0"/>
    </xf>
    <xf numFmtId="0" fontId="1" fillId="55" borderId="31" xfId="0" applyFont="1" applyFill="1" applyBorder="1" applyAlignment="1" applyProtection="1">
      <alignment horizontal="left"/>
      <protection locked="0"/>
    </xf>
    <xf numFmtId="0" fontId="1" fillId="55" borderId="27" xfId="0" applyFont="1" applyFill="1" applyBorder="1" applyAlignment="1" applyProtection="1">
      <alignment horizontal="left"/>
      <protection locked="0"/>
    </xf>
    <xf numFmtId="0" fontId="1" fillId="55" borderId="32" xfId="0" applyFont="1" applyFill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56" borderId="31" xfId="0" applyFont="1" applyFill="1" applyBorder="1" applyAlignment="1">
      <alignment horizontal="center" vertical="center"/>
    </xf>
    <xf numFmtId="0" fontId="1" fillId="56" borderId="3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8" xfId="94" applyFont="1" applyBorder="1" applyAlignment="1" applyProtection="1">
      <alignment horizontal="center"/>
      <protection locked="0"/>
    </xf>
    <xf numFmtId="0" fontId="1" fillId="0" borderId="0" xfId="94" applyFont="1" applyAlignment="1">
      <alignment horizontal="center"/>
      <protection/>
    </xf>
    <xf numFmtId="2" fontId="29" fillId="0" borderId="34" xfId="0" applyNumberFormat="1" applyFont="1" applyBorder="1" applyAlignment="1">
      <alignment horizontal="center" vertical="center"/>
    </xf>
    <xf numFmtId="2" fontId="30" fillId="0" borderId="58" xfId="0" applyNumberFormat="1" applyFont="1" applyBorder="1" applyAlignment="1">
      <alignment horizontal="center" vertical="center"/>
    </xf>
    <xf numFmtId="2" fontId="30" fillId="0" borderId="54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56" borderId="31" xfId="0" applyNumberFormat="1" applyFont="1" applyFill="1" applyBorder="1" applyAlignment="1">
      <alignment horizontal="center" vertical="center"/>
    </xf>
    <xf numFmtId="49" fontId="1" fillId="56" borderId="24" xfId="0" applyNumberFormat="1" applyFont="1" applyFill="1" applyBorder="1" applyAlignment="1">
      <alignment horizontal="center" vertical="center"/>
    </xf>
    <xf numFmtId="0" fontId="1" fillId="56" borderId="24" xfId="0" applyFont="1" applyFill="1" applyBorder="1" applyAlignment="1">
      <alignment horizontal="center" vertical="center"/>
    </xf>
  </cellXfs>
  <cellStyles count="119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Moeda 2" xfId="79"/>
    <cellStyle name="Moeda 3" xfId="80"/>
    <cellStyle name="Moeda 4" xfId="81"/>
    <cellStyle name="Moeda 5" xfId="82"/>
    <cellStyle name="Moeda 6" xfId="83"/>
    <cellStyle name="Neutra" xfId="84"/>
    <cellStyle name="Neutra 2" xfId="85"/>
    <cellStyle name="Normal 10" xfId="86"/>
    <cellStyle name="Normal 16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rmal_Planilha de Preços Unitários 2000-2001" xfId="96"/>
    <cellStyle name="Nota" xfId="97"/>
    <cellStyle name="Nota 2" xfId="98"/>
    <cellStyle name="planilhas" xfId="99"/>
    <cellStyle name="Percent" xfId="100"/>
    <cellStyle name="Porcentagem 2" xfId="101"/>
    <cellStyle name="Porcentagem 2 2" xfId="102"/>
    <cellStyle name="Porcentagem 3" xfId="103"/>
    <cellStyle name="Porcentagem 4" xfId="104"/>
    <cellStyle name="Porcentagem 6" xfId="105"/>
    <cellStyle name="Saída" xfId="106"/>
    <cellStyle name="Saída 2" xfId="107"/>
    <cellStyle name="Comma" xfId="108"/>
    <cellStyle name="Comma [0]" xfId="109"/>
    <cellStyle name="Separador de milhares 2" xfId="110"/>
    <cellStyle name="Separador de milhares 2 2" xfId="111"/>
    <cellStyle name="Separador de milhares 3" xfId="112"/>
    <cellStyle name="Separador de milhares 4" xfId="113"/>
    <cellStyle name="Separador de milhares 5" xfId="114"/>
    <cellStyle name="Separador de milhares 6" xfId="115"/>
    <cellStyle name="Separador de milhares 7" xfId="116"/>
    <cellStyle name="Texto de Aviso" xfId="117"/>
    <cellStyle name="Texto de Aviso 2" xfId="118"/>
    <cellStyle name="Texto Explicativo" xfId="119"/>
    <cellStyle name="Texto Explicativo 2" xfId="120"/>
    <cellStyle name="Título" xfId="121"/>
    <cellStyle name="Título 1" xfId="122"/>
    <cellStyle name="Título 1 2" xfId="123"/>
    <cellStyle name="Título 2" xfId="124"/>
    <cellStyle name="Título 2 2" xfId="125"/>
    <cellStyle name="Título 3" xfId="126"/>
    <cellStyle name="Título 3 2" xfId="127"/>
    <cellStyle name="Título 4" xfId="128"/>
    <cellStyle name="Título 4 2" xfId="129"/>
    <cellStyle name="Título 5" xfId="130"/>
    <cellStyle name="Total" xfId="131"/>
    <cellStyle name="Total 2" xfId="1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31">
      <selection activeCell="C47" sqref="C47"/>
    </sheetView>
  </sheetViews>
  <sheetFormatPr defaultColWidth="9.140625" defaultRowHeight="15"/>
  <cols>
    <col min="2" max="2" width="62.8515625" style="0" customWidth="1"/>
    <col min="4" max="4" width="13.57421875" style="0" customWidth="1"/>
    <col min="5" max="5" width="14.8515625" style="0" customWidth="1"/>
    <col min="6" max="7" width="12.57421875" style="0" customWidth="1"/>
    <col min="8" max="8" width="16.8515625" style="0" hidden="1" customWidth="1"/>
    <col min="9" max="9" width="17.140625" style="0" hidden="1" customWidth="1"/>
    <col min="10" max="10" width="17.8515625" style="0" customWidth="1"/>
    <col min="11" max="11" width="14.8515625" style="0" customWidth="1"/>
    <col min="12" max="12" width="11.00390625" style="0" hidden="1" customWidth="1"/>
    <col min="13" max="13" width="12.00390625" style="0" hidden="1" customWidth="1"/>
    <col min="14" max="14" width="0" style="0" hidden="1" customWidth="1"/>
    <col min="15" max="15" width="11.00390625" style="0" hidden="1" customWidth="1"/>
    <col min="16" max="20" width="0" style="0" hidden="1" customWidth="1"/>
  </cols>
  <sheetData>
    <row r="1" spans="1:12" ht="27" thickBot="1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4"/>
      <c r="K1" s="44"/>
      <c r="L1" s="1"/>
    </row>
    <row r="2" spans="1:12" ht="15.75">
      <c r="A2" s="149" t="s">
        <v>68</v>
      </c>
      <c r="B2" s="142"/>
      <c r="C2" s="142"/>
      <c r="D2" s="142"/>
      <c r="E2" s="142"/>
      <c r="F2" s="142" t="s">
        <v>67</v>
      </c>
      <c r="G2" s="142"/>
      <c r="H2" s="142"/>
      <c r="I2" s="142"/>
      <c r="J2" s="143"/>
      <c r="K2" s="45"/>
      <c r="L2" s="1"/>
    </row>
    <row r="3" spans="1:12" ht="15.75">
      <c r="A3" s="148" t="s">
        <v>69</v>
      </c>
      <c r="B3" s="144"/>
      <c r="C3" s="144"/>
      <c r="D3" s="144"/>
      <c r="E3" s="144"/>
      <c r="F3" s="144" t="s">
        <v>70</v>
      </c>
      <c r="G3" s="144"/>
      <c r="H3" s="144"/>
      <c r="I3" s="144"/>
      <c r="J3" s="145"/>
      <c r="K3" s="45"/>
      <c r="L3" s="1"/>
    </row>
    <row r="4" spans="1:12" ht="16.5" thickBot="1">
      <c r="A4" s="159" t="s">
        <v>40</v>
      </c>
      <c r="B4" s="146"/>
      <c r="C4" s="146"/>
      <c r="D4" s="146"/>
      <c r="E4" s="146"/>
      <c r="F4" s="146" t="s">
        <v>101</v>
      </c>
      <c r="G4" s="146"/>
      <c r="H4" s="146"/>
      <c r="I4" s="146"/>
      <c r="J4" s="147"/>
      <c r="K4" s="45"/>
      <c r="L4" s="1"/>
    </row>
    <row r="5" spans="1:12" ht="15.75">
      <c r="A5" s="165" t="s">
        <v>1</v>
      </c>
      <c r="B5" s="167" t="s">
        <v>2</v>
      </c>
      <c r="C5" s="169" t="s">
        <v>3</v>
      </c>
      <c r="D5" s="171" t="s">
        <v>4</v>
      </c>
      <c r="E5" s="151" t="s">
        <v>5</v>
      </c>
      <c r="F5" s="151"/>
      <c r="G5" s="151"/>
      <c r="H5" s="151" t="s">
        <v>6</v>
      </c>
      <c r="I5" s="151"/>
      <c r="J5" s="152"/>
      <c r="K5" s="160" t="s">
        <v>7</v>
      </c>
      <c r="L5" s="1"/>
    </row>
    <row r="6" spans="1:12" ht="31.5">
      <c r="A6" s="166"/>
      <c r="B6" s="168"/>
      <c r="C6" s="170"/>
      <c r="D6" s="172"/>
      <c r="E6" s="97" t="s">
        <v>9</v>
      </c>
      <c r="F6" s="97" t="s">
        <v>8</v>
      </c>
      <c r="G6" s="46" t="s">
        <v>10</v>
      </c>
      <c r="H6" s="97" t="s">
        <v>9</v>
      </c>
      <c r="I6" s="97" t="s">
        <v>8</v>
      </c>
      <c r="J6" s="47" t="s">
        <v>11</v>
      </c>
      <c r="K6" s="161"/>
      <c r="L6" s="6" t="s">
        <v>47</v>
      </c>
    </row>
    <row r="7" spans="1:13" ht="30" customHeight="1">
      <c r="A7" s="48">
        <v>1</v>
      </c>
      <c r="B7" s="49" t="s">
        <v>39</v>
      </c>
      <c r="C7" s="50"/>
      <c r="D7" s="51"/>
      <c r="E7" s="52"/>
      <c r="F7" s="51"/>
      <c r="G7" s="53"/>
      <c r="H7" s="51"/>
      <c r="I7" s="51"/>
      <c r="J7" s="54"/>
      <c r="K7" s="62"/>
      <c r="L7" s="63" t="s">
        <v>7</v>
      </c>
      <c r="M7" s="64" t="s">
        <v>48</v>
      </c>
    </row>
    <row r="8" spans="1:13" ht="30" customHeight="1">
      <c r="A8" s="17" t="s">
        <v>12</v>
      </c>
      <c r="B8" s="82" t="s">
        <v>73</v>
      </c>
      <c r="C8" s="80" t="s">
        <v>14</v>
      </c>
      <c r="D8" s="81">
        <v>2.4</v>
      </c>
      <c r="E8" s="21">
        <f>M8*0.3</f>
        <v>112.04709840000001</v>
      </c>
      <c r="F8" s="21">
        <f>M8*0.7</f>
        <v>261.4432296</v>
      </c>
      <c r="G8" s="98">
        <f>F8+E8</f>
        <v>373.490328</v>
      </c>
      <c r="H8" s="84"/>
      <c r="I8" s="84"/>
      <c r="J8" s="103">
        <v>896.38</v>
      </c>
      <c r="K8" s="124" t="s">
        <v>72</v>
      </c>
      <c r="L8" s="83">
        <v>309.36</v>
      </c>
      <c r="M8" s="66">
        <f>L8*1.2073</f>
        <v>373.49032800000003</v>
      </c>
    </row>
    <row r="9" spans="1:15" ht="30" customHeight="1">
      <c r="A9" s="17" t="s">
        <v>30</v>
      </c>
      <c r="B9" s="18" t="s">
        <v>13</v>
      </c>
      <c r="C9" s="19" t="s">
        <v>14</v>
      </c>
      <c r="D9" s="20">
        <v>35659.57</v>
      </c>
      <c r="E9" s="21">
        <f>M9*0.3</f>
        <v>0.1340103</v>
      </c>
      <c r="F9" s="21">
        <f>M9*0.7</f>
        <v>0.3126907</v>
      </c>
      <c r="G9" s="99">
        <f>E9+F9</f>
        <v>0.446701</v>
      </c>
      <c r="H9" s="85"/>
      <c r="I9" s="85"/>
      <c r="J9" s="86">
        <f>M9*D9</f>
        <v>15929.16557857</v>
      </c>
      <c r="K9" s="125">
        <v>78472</v>
      </c>
      <c r="L9" s="65">
        <v>0.37</v>
      </c>
      <c r="M9" s="66">
        <f>L9*1.2073</f>
        <v>0.446701</v>
      </c>
      <c r="O9">
        <f>D9*M9</f>
        <v>15929.16557857</v>
      </c>
    </row>
    <row r="10" spans="1:15" ht="30" customHeight="1">
      <c r="A10" s="17" t="s">
        <v>33</v>
      </c>
      <c r="B10" s="42" t="s">
        <v>31</v>
      </c>
      <c r="C10" s="24" t="s">
        <v>17</v>
      </c>
      <c r="D10" s="25">
        <v>1091.94</v>
      </c>
      <c r="E10" s="21">
        <v>1.08</v>
      </c>
      <c r="F10" s="21">
        <v>2.52</v>
      </c>
      <c r="G10" s="99">
        <f>E10+F10</f>
        <v>3.6</v>
      </c>
      <c r="H10" s="85"/>
      <c r="I10" s="85"/>
      <c r="J10" s="86">
        <f>M10*D10</f>
        <v>3928.5315027600004</v>
      </c>
      <c r="K10" s="136" t="s">
        <v>32</v>
      </c>
      <c r="L10" s="66">
        <v>2.98</v>
      </c>
      <c r="M10" s="66">
        <f aca="true" t="shared" si="0" ref="M10:M24">L10*1.2073</f>
        <v>3.597754</v>
      </c>
      <c r="O10">
        <f>D10*M10</f>
        <v>3928.5315027600004</v>
      </c>
    </row>
    <row r="11" spans="1:15" ht="30" customHeight="1">
      <c r="A11" s="17" t="s">
        <v>35</v>
      </c>
      <c r="B11" s="43" t="s">
        <v>34</v>
      </c>
      <c r="C11" s="26" t="s">
        <v>17</v>
      </c>
      <c r="D11" s="25">
        <v>1091.94</v>
      </c>
      <c r="E11" s="21">
        <v>3.09</v>
      </c>
      <c r="F11" s="21">
        <f>M11*0.7</f>
        <v>7.2003372</v>
      </c>
      <c r="G11" s="99">
        <f>E11+F11</f>
        <v>10.2903372</v>
      </c>
      <c r="H11" s="85"/>
      <c r="I11" s="85"/>
      <c r="J11" s="86">
        <f>M11*D11</f>
        <v>11231.90886024</v>
      </c>
      <c r="K11" s="136" t="s">
        <v>49</v>
      </c>
      <c r="L11" s="96">
        <v>8.52</v>
      </c>
      <c r="M11" s="66">
        <f t="shared" si="0"/>
        <v>10.286196</v>
      </c>
      <c r="O11">
        <f aca="true" t="shared" si="1" ref="O11:O19">D11*M11</f>
        <v>11231.90886024</v>
      </c>
    </row>
    <row r="12" spans="1:15" ht="30" customHeight="1">
      <c r="A12" s="17" t="s">
        <v>71</v>
      </c>
      <c r="B12" s="27" t="s">
        <v>36</v>
      </c>
      <c r="C12" s="24" t="s">
        <v>17</v>
      </c>
      <c r="D12" s="25">
        <v>1091.94</v>
      </c>
      <c r="E12" s="21">
        <f>M12*0.3</f>
        <v>2.1840057</v>
      </c>
      <c r="F12" s="21">
        <f>M12*0.7</f>
        <v>5.0960133</v>
      </c>
      <c r="G12" s="99">
        <f>E12+F12</f>
        <v>7.280019</v>
      </c>
      <c r="H12" s="85"/>
      <c r="I12" s="85"/>
      <c r="J12" s="86">
        <f>M12*D12</f>
        <v>7949.343946860001</v>
      </c>
      <c r="K12" s="137" t="s">
        <v>37</v>
      </c>
      <c r="L12" s="96">
        <v>6.03</v>
      </c>
      <c r="M12" s="66">
        <f t="shared" si="0"/>
        <v>7.280019</v>
      </c>
      <c r="O12">
        <f t="shared" si="1"/>
        <v>7949.343946860001</v>
      </c>
    </row>
    <row r="13" spans="1:13" ht="30" customHeight="1">
      <c r="A13" s="28" t="s">
        <v>15</v>
      </c>
      <c r="B13" s="29"/>
      <c r="C13" s="30"/>
      <c r="D13" s="30"/>
      <c r="E13" s="31"/>
      <c r="F13" s="31"/>
      <c r="G13" s="31"/>
      <c r="H13" s="32">
        <f>SUM(H9:H12)</f>
        <v>0</v>
      </c>
      <c r="I13" s="32">
        <f>SUM(I9:I12)</f>
        <v>0</v>
      </c>
      <c r="J13" s="32">
        <f>SUM(J8:J12)</f>
        <v>39935.32988843</v>
      </c>
      <c r="K13" s="126"/>
      <c r="L13" s="23"/>
      <c r="M13" s="66"/>
    </row>
    <row r="14" spans="1:13" ht="30" customHeight="1">
      <c r="A14" s="48">
        <v>2</v>
      </c>
      <c r="B14" s="49" t="s">
        <v>22</v>
      </c>
      <c r="C14" s="50"/>
      <c r="D14" s="51"/>
      <c r="E14" s="51"/>
      <c r="F14" s="51"/>
      <c r="G14" s="51"/>
      <c r="H14" s="51"/>
      <c r="I14" s="51"/>
      <c r="J14" s="54"/>
      <c r="K14" s="127"/>
      <c r="L14" s="23"/>
      <c r="M14" s="66"/>
    </row>
    <row r="15" spans="1:15" ht="30" customHeight="1">
      <c r="A15" s="17" t="s">
        <v>16</v>
      </c>
      <c r="B15" s="18" t="s">
        <v>38</v>
      </c>
      <c r="C15" s="19" t="str">
        <f>VLOOKUP($A15,$A$14:$J$55,3,FALSE)</f>
        <v>m</v>
      </c>
      <c r="D15" s="33">
        <v>1452.6</v>
      </c>
      <c r="E15" s="21">
        <f aca="true" t="shared" si="2" ref="E15:E22">M15*0.3</f>
        <v>13.096790399999998</v>
      </c>
      <c r="F15" s="21">
        <f aca="true" t="shared" si="3" ref="F15:F22">M15*0.7</f>
        <v>30.559177599999995</v>
      </c>
      <c r="G15" s="20">
        <f>E15+F15</f>
        <v>43.655967999999994</v>
      </c>
      <c r="H15" s="20"/>
      <c r="I15" s="20"/>
      <c r="J15" s="22">
        <f>D15*M15</f>
        <v>63414.65911679999</v>
      </c>
      <c r="K15" s="128">
        <v>94273</v>
      </c>
      <c r="L15" s="34">
        <v>36.16</v>
      </c>
      <c r="M15" s="66">
        <f t="shared" si="0"/>
        <v>43.655967999999994</v>
      </c>
      <c r="O15">
        <f t="shared" si="1"/>
        <v>63414.65911679999</v>
      </c>
    </row>
    <row r="16" spans="1:15" ht="30" customHeight="1">
      <c r="A16" s="17" t="s">
        <v>18</v>
      </c>
      <c r="B16" s="18" t="s">
        <v>50</v>
      </c>
      <c r="C16" s="19" t="s">
        <v>17</v>
      </c>
      <c r="D16" s="20">
        <v>545.97</v>
      </c>
      <c r="E16" s="21">
        <f t="shared" si="2"/>
        <v>30.684736799999996</v>
      </c>
      <c r="F16" s="21">
        <f t="shared" si="3"/>
        <v>71.59771919999999</v>
      </c>
      <c r="G16" s="20">
        <f aca="true" t="shared" si="4" ref="G16:G23">E16+F16</f>
        <v>102.28245599999998</v>
      </c>
      <c r="H16" s="20"/>
      <c r="I16" s="20"/>
      <c r="J16" s="22">
        <f aca="true" t="shared" si="5" ref="J16:J24">D16*M16</f>
        <v>55843.15250232</v>
      </c>
      <c r="K16" s="125">
        <v>96396</v>
      </c>
      <c r="L16" s="23">
        <v>84.72</v>
      </c>
      <c r="M16" s="66">
        <f t="shared" si="0"/>
        <v>102.282456</v>
      </c>
      <c r="O16">
        <f t="shared" si="1"/>
        <v>55843.15250232</v>
      </c>
    </row>
    <row r="17" spans="1:15" ht="30" customHeight="1">
      <c r="A17" s="17" t="s">
        <v>19</v>
      </c>
      <c r="B17" s="18" t="s">
        <v>23</v>
      </c>
      <c r="C17" s="19" t="s">
        <v>17</v>
      </c>
      <c r="D17" s="20">
        <v>545.97</v>
      </c>
      <c r="E17" s="21">
        <f t="shared" si="2"/>
        <v>8.257932</v>
      </c>
      <c r="F17" s="21">
        <f t="shared" si="3"/>
        <v>19.268508</v>
      </c>
      <c r="G17" s="20">
        <f t="shared" si="4"/>
        <v>27.52644</v>
      </c>
      <c r="H17" s="20"/>
      <c r="I17" s="20"/>
      <c r="J17" s="22">
        <f t="shared" si="5"/>
        <v>15028.610446800001</v>
      </c>
      <c r="K17" s="125" t="s">
        <v>51</v>
      </c>
      <c r="L17" s="23">
        <v>22.8</v>
      </c>
      <c r="M17" s="66">
        <f t="shared" si="0"/>
        <v>27.52644</v>
      </c>
      <c r="O17">
        <f t="shared" si="1"/>
        <v>15028.610446800001</v>
      </c>
    </row>
    <row r="18" spans="1:15" ht="30" customHeight="1">
      <c r="A18" s="17" t="s">
        <v>20</v>
      </c>
      <c r="B18" s="18" t="s">
        <v>24</v>
      </c>
      <c r="C18" s="19" t="s">
        <v>14</v>
      </c>
      <c r="D18" s="20">
        <v>5459.7</v>
      </c>
      <c r="E18" s="21">
        <f t="shared" si="2"/>
        <v>1.6045017</v>
      </c>
      <c r="F18" s="21">
        <f t="shared" si="3"/>
        <v>3.7438373</v>
      </c>
      <c r="G18" s="20">
        <f t="shared" si="4"/>
        <v>5.348339</v>
      </c>
      <c r="H18" s="20"/>
      <c r="I18" s="20"/>
      <c r="J18" s="22">
        <f t="shared" si="5"/>
        <v>29200.3264383</v>
      </c>
      <c r="K18" s="125">
        <v>96401</v>
      </c>
      <c r="L18" s="23">
        <v>4.43</v>
      </c>
      <c r="M18" s="66">
        <f t="shared" si="0"/>
        <v>5.348339</v>
      </c>
      <c r="O18">
        <f t="shared" si="1"/>
        <v>29200.3264383</v>
      </c>
    </row>
    <row r="19" spans="1:15" ht="30" customHeight="1">
      <c r="A19" s="17" t="s">
        <v>41</v>
      </c>
      <c r="B19" s="18" t="s">
        <v>102</v>
      </c>
      <c r="C19" s="19" t="s">
        <v>14</v>
      </c>
      <c r="D19" s="35">
        <v>35659.57</v>
      </c>
      <c r="E19" s="21">
        <f t="shared" si="2"/>
        <v>0.4817127</v>
      </c>
      <c r="F19" s="21">
        <f t="shared" si="3"/>
        <v>1.1239963</v>
      </c>
      <c r="G19" s="20">
        <f t="shared" si="4"/>
        <v>1.605709</v>
      </c>
      <c r="H19" s="20"/>
      <c r="I19" s="20"/>
      <c r="J19" s="22">
        <f t="shared" si="5"/>
        <v>57258.89248513</v>
      </c>
      <c r="K19" s="125">
        <v>72942</v>
      </c>
      <c r="L19" s="23">
        <v>1.33</v>
      </c>
      <c r="M19" s="66">
        <f t="shared" si="0"/>
        <v>1.605709</v>
      </c>
      <c r="O19">
        <f t="shared" si="1"/>
        <v>57258.89248513</v>
      </c>
    </row>
    <row r="20" spans="1:15" ht="30" customHeight="1">
      <c r="A20" s="17" t="s">
        <v>21</v>
      </c>
      <c r="B20" s="18" t="s">
        <v>98</v>
      </c>
      <c r="C20" s="19" t="s">
        <v>17</v>
      </c>
      <c r="D20" s="20">
        <v>603.92</v>
      </c>
      <c r="E20" s="21">
        <f t="shared" si="2"/>
        <v>239.72993909999997</v>
      </c>
      <c r="F20" s="21">
        <f t="shared" si="3"/>
        <v>559.3698578999999</v>
      </c>
      <c r="G20" s="20">
        <f t="shared" si="4"/>
        <v>799.0997969999999</v>
      </c>
      <c r="H20" s="20"/>
      <c r="I20" s="20"/>
      <c r="J20" s="22">
        <f>D20*M20+0.02</f>
        <v>482592.36940424</v>
      </c>
      <c r="K20" s="125" t="s">
        <v>52</v>
      </c>
      <c r="L20" s="23">
        <v>661.89</v>
      </c>
      <c r="M20" s="66">
        <f t="shared" si="0"/>
        <v>799.099797</v>
      </c>
      <c r="O20">
        <f>D20*M20</f>
        <v>482592.34940423997</v>
      </c>
    </row>
    <row r="21" spans="1:15" ht="30" customHeight="1">
      <c r="A21" s="17" t="s">
        <v>42</v>
      </c>
      <c r="B21" s="18" t="s">
        <v>103</v>
      </c>
      <c r="C21" s="19" t="s">
        <v>14</v>
      </c>
      <c r="D21" s="20">
        <v>30199.87</v>
      </c>
      <c r="E21" s="21">
        <f t="shared" si="2"/>
        <v>0.5251755</v>
      </c>
      <c r="F21" s="21">
        <f t="shared" si="3"/>
        <v>1.2254095</v>
      </c>
      <c r="G21" s="20">
        <f t="shared" si="4"/>
        <v>1.750585</v>
      </c>
      <c r="H21" s="20"/>
      <c r="I21" s="20"/>
      <c r="J21" s="22">
        <f t="shared" si="5"/>
        <v>52867.43942395</v>
      </c>
      <c r="K21" s="129">
        <v>72943</v>
      </c>
      <c r="L21" s="23">
        <v>1.45</v>
      </c>
      <c r="M21" s="66">
        <f t="shared" si="0"/>
        <v>1.750585</v>
      </c>
      <c r="O21">
        <f>D23*M21</f>
        <v>2929.779056</v>
      </c>
    </row>
    <row r="22" spans="1:13" ht="30" customHeight="1">
      <c r="A22" s="17" t="s">
        <v>91</v>
      </c>
      <c r="B22" s="18" t="s">
        <v>100</v>
      </c>
      <c r="C22" s="19" t="s">
        <v>17</v>
      </c>
      <c r="D22" s="20">
        <v>1069.68</v>
      </c>
      <c r="E22" s="21">
        <f t="shared" si="2"/>
        <v>239.72993909999997</v>
      </c>
      <c r="F22" s="21">
        <f t="shared" si="3"/>
        <v>559.3698578999999</v>
      </c>
      <c r="G22" s="20">
        <f t="shared" si="4"/>
        <v>799.0997969999999</v>
      </c>
      <c r="H22" s="20"/>
      <c r="I22" s="20"/>
      <c r="J22" s="22">
        <f>D22*M22</f>
        <v>854781.07085496</v>
      </c>
      <c r="K22" s="125" t="s">
        <v>52</v>
      </c>
      <c r="L22" s="23">
        <v>661.89</v>
      </c>
      <c r="M22" s="66">
        <f t="shared" si="0"/>
        <v>799.099797</v>
      </c>
    </row>
    <row r="23" spans="1:15" ht="30" customHeight="1">
      <c r="A23" s="17" t="s">
        <v>97</v>
      </c>
      <c r="B23" s="18" t="s">
        <v>25</v>
      </c>
      <c r="C23" s="19" t="s">
        <v>17</v>
      </c>
      <c r="D23" s="20">
        <v>1673.6</v>
      </c>
      <c r="E23" s="21">
        <f>M21*0.3</f>
        <v>0.5251755</v>
      </c>
      <c r="F23" s="21">
        <f>M21*0.7</f>
        <v>1.2254095</v>
      </c>
      <c r="G23" s="20">
        <f t="shared" si="4"/>
        <v>1.750585</v>
      </c>
      <c r="H23" s="20"/>
      <c r="I23" s="20"/>
      <c r="J23" s="22">
        <f t="shared" si="5"/>
        <v>59403.79603199999</v>
      </c>
      <c r="K23" s="129" t="s">
        <v>53</v>
      </c>
      <c r="L23" s="23">
        <v>29.4</v>
      </c>
      <c r="M23" s="66">
        <f t="shared" si="0"/>
        <v>35.49462</v>
      </c>
      <c r="O23">
        <f>D24*M23</f>
        <v>1071932.9096994</v>
      </c>
    </row>
    <row r="24" spans="1:13" ht="30" customHeight="1">
      <c r="A24" s="17" t="s">
        <v>99</v>
      </c>
      <c r="B24" s="18" t="s">
        <v>92</v>
      </c>
      <c r="C24" s="19" t="s">
        <v>14</v>
      </c>
      <c r="D24" s="20">
        <v>30199.87</v>
      </c>
      <c r="E24" s="21">
        <f>M23*0.3</f>
        <v>10.648385999999999</v>
      </c>
      <c r="F24" s="21">
        <f>M23*0.7</f>
        <v>24.846233999999995</v>
      </c>
      <c r="G24" s="20">
        <f>E24+F24</f>
        <v>35.49462</v>
      </c>
      <c r="H24" s="20"/>
      <c r="I24" s="20"/>
      <c r="J24" s="22">
        <f t="shared" si="5"/>
        <v>58701.08791211001</v>
      </c>
      <c r="K24" s="130" t="s">
        <v>93</v>
      </c>
      <c r="L24" s="23">
        <v>1.61</v>
      </c>
      <c r="M24" s="66">
        <f t="shared" si="0"/>
        <v>1.9437530000000003</v>
      </c>
    </row>
    <row r="25" spans="1:13" ht="30" customHeight="1">
      <c r="A25" s="28" t="s">
        <v>54</v>
      </c>
      <c r="B25" s="29"/>
      <c r="C25" s="36"/>
      <c r="D25" s="36"/>
      <c r="E25" s="37"/>
      <c r="F25" s="37"/>
      <c r="G25" s="37"/>
      <c r="H25" s="38">
        <f>SUM(H15:H23)</f>
        <v>0</v>
      </c>
      <c r="I25" s="38">
        <f>SUM(I15:I23)</f>
        <v>0</v>
      </c>
      <c r="J25" s="104">
        <f>SUM(J15:J24)</f>
        <v>1729091.4046166101</v>
      </c>
      <c r="K25" s="131"/>
      <c r="L25" s="23"/>
      <c r="M25" s="66"/>
    </row>
    <row r="26" spans="1:13" ht="33" customHeight="1">
      <c r="A26" s="48">
        <v>3</v>
      </c>
      <c r="B26" s="49" t="s">
        <v>74</v>
      </c>
      <c r="C26" s="50"/>
      <c r="D26" s="51"/>
      <c r="E26" s="51"/>
      <c r="F26" s="51"/>
      <c r="G26" s="51"/>
      <c r="H26" s="87"/>
      <c r="I26" s="87"/>
      <c r="J26" s="105"/>
      <c r="K26" s="127"/>
      <c r="L26" s="23"/>
      <c r="M26" s="66"/>
    </row>
    <row r="27" spans="1:13" ht="33" customHeight="1">
      <c r="A27" s="17" t="s">
        <v>75</v>
      </c>
      <c r="B27" s="18" t="s">
        <v>76</v>
      </c>
      <c r="C27" s="19" t="s">
        <v>14</v>
      </c>
      <c r="D27" s="33">
        <v>537.73</v>
      </c>
      <c r="E27" s="21"/>
      <c r="F27" s="21"/>
      <c r="G27" s="20"/>
      <c r="H27" s="20"/>
      <c r="I27" s="20"/>
      <c r="J27" s="22"/>
      <c r="K27" s="128">
        <v>72947</v>
      </c>
      <c r="L27" s="23"/>
      <c r="M27" s="66"/>
    </row>
    <row r="28" spans="1:13" ht="33" customHeight="1">
      <c r="A28" s="88" t="s">
        <v>77</v>
      </c>
      <c r="B28" s="89" t="s">
        <v>78</v>
      </c>
      <c r="C28" s="19" t="s">
        <v>14</v>
      </c>
      <c r="D28" s="90">
        <v>371.25</v>
      </c>
      <c r="E28" s="21"/>
      <c r="F28" s="21"/>
      <c r="G28" s="20"/>
      <c r="H28" s="20"/>
      <c r="I28" s="20"/>
      <c r="J28" s="22"/>
      <c r="K28" s="132">
        <v>72947</v>
      </c>
      <c r="L28" s="23"/>
      <c r="M28" s="66"/>
    </row>
    <row r="29" spans="1:13" ht="30" customHeight="1">
      <c r="A29" s="88" t="s">
        <v>79</v>
      </c>
      <c r="B29" s="89" t="s">
        <v>80</v>
      </c>
      <c r="C29" s="19" t="s">
        <v>3</v>
      </c>
      <c r="D29" s="90">
        <v>20</v>
      </c>
      <c r="E29" s="21"/>
      <c r="F29" s="21"/>
      <c r="G29" s="20"/>
      <c r="H29" s="20"/>
      <c r="I29" s="20"/>
      <c r="J29" s="22"/>
      <c r="K29" s="132" t="s">
        <v>81</v>
      </c>
      <c r="L29" s="23"/>
      <c r="M29" s="66"/>
    </row>
    <row r="30" spans="1:13" ht="30" customHeight="1">
      <c r="A30" s="91" t="s">
        <v>82</v>
      </c>
      <c r="B30" s="92"/>
      <c r="C30" s="93"/>
      <c r="D30" s="93"/>
      <c r="E30" s="94"/>
      <c r="F30" s="94"/>
      <c r="G30" s="94"/>
      <c r="H30" s="38">
        <f>SUM(H27)</f>
        <v>0</v>
      </c>
      <c r="I30" s="38">
        <f>SUM(I27)</f>
        <v>0</v>
      </c>
      <c r="J30" s="104">
        <f>SUM(J27)</f>
        <v>0</v>
      </c>
      <c r="K30" s="131"/>
      <c r="L30" s="23"/>
      <c r="M30" s="66"/>
    </row>
    <row r="31" spans="1:13" ht="30" customHeight="1">
      <c r="A31" s="48">
        <v>4</v>
      </c>
      <c r="B31" s="49" t="s">
        <v>84</v>
      </c>
      <c r="C31" s="50"/>
      <c r="D31" s="51"/>
      <c r="E31" s="51"/>
      <c r="F31" s="51"/>
      <c r="G31" s="51"/>
      <c r="H31" s="87"/>
      <c r="I31" s="87"/>
      <c r="J31" s="105"/>
      <c r="K31" s="127"/>
      <c r="L31" s="23"/>
      <c r="M31" s="66"/>
    </row>
    <row r="32" spans="1:13" ht="30" customHeight="1">
      <c r="A32" s="140" t="s">
        <v>85</v>
      </c>
      <c r="B32" s="18" t="s">
        <v>88</v>
      </c>
      <c r="C32" s="19" t="s">
        <v>3</v>
      </c>
      <c r="D32" s="95">
        <v>10</v>
      </c>
      <c r="E32" s="21">
        <f>M31*0.3</f>
        <v>0</v>
      </c>
      <c r="F32" s="21">
        <f>M31*0.7</f>
        <v>0</v>
      </c>
      <c r="G32" s="20">
        <f>E32+F32</f>
        <v>0</v>
      </c>
      <c r="H32" s="20"/>
      <c r="I32" s="20"/>
      <c r="J32" s="22">
        <v>1740.32</v>
      </c>
      <c r="K32" s="133" t="s">
        <v>87</v>
      </c>
      <c r="L32" s="23">
        <v>144.15</v>
      </c>
      <c r="M32" s="66">
        <f>L32*1.2073</f>
        <v>174.032295</v>
      </c>
    </row>
    <row r="33" spans="1:13" ht="30" customHeight="1">
      <c r="A33" s="140" t="s">
        <v>86</v>
      </c>
      <c r="B33" s="18" t="s">
        <v>90</v>
      </c>
      <c r="C33" s="19" t="s">
        <v>3</v>
      </c>
      <c r="D33" s="95">
        <v>10</v>
      </c>
      <c r="E33" s="21">
        <f>M32*0.3</f>
        <v>52.2096885</v>
      </c>
      <c r="F33" s="21">
        <f>M32*0.7</f>
        <v>121.82260649999999</v>
      </c>
      <c r="G33" s="20">
        <f>E33+F33</f>
        <v>174.03229499999998</v>
      </c>
      <c r="H33" s="20"/>
      <c r="I33" s="20"/>
      <c r="J33" s="22">
        <v>1903.55</v>
      </c>
      <c r="K33" s="133" t="s">
        <v>89</v>
      </c>
      <c r="L33" s="23">
        <v>157.67</v>
      </c>
      <c r="M33" s="66">
        <f>L33*1.2073</f>
        <v>190.35499099999998</v>
      </c>
    </row>
    <row r="34" spans="1:12" ht="15.75">
      <c r="A34" s="91" t="s">
        <v>83</v>
      </c>
      <c r="B34" s="92"/>
      <c r="C34" s="93"/>
      <c r="D34" s="93"/>
      <c r="E34" s="94"/>
      <c r="F34" s="94"/>
      <c r="G34" s="94"/>
      <c r="H34" s="38">
        <f>SUM(H31)</f>
        <v>0</v>
      </c>
      <c r="I34" s="38">
        <f>SUM(I31)</f>
        <v>0</v>
      </c>
      <c r="J34" s="104">
        <f>J32+J33</f>
        <v>3643.87</v>
      </c>
      <c r="K34" s="131"/>
      <c r="L34" s="23"/>
    </row>
    <row r="35" spans="1:12" ht="16.5" thickBot="1">
      <c r="A35" s="57" t="s">
        <v>26</v>
      </c>
      <c r="B35" s="58"/>
      <c r="C35" s="59"/>
      <c r="D35" s="59"/>
      <c r="E35" s="60"/>
      <c r="F35" s="60"/>
      <c r="G35" s="60"/>
      <c r="H35" s="61">
        <f>H13+H25</f>
        <v>0</v>
      </c>
      <c r="I35" s="61">
        <f>I13+I25</f>
        <v>0</v>
      </c>
      <c r="J35" s="106">
        <f>J13+J25+J34-0.01</f>
        <v>1772670.5945050402</v>
      </c>
      <c r="K35" s="134"/>
      <c r="L35" s="23"/>
    </row>
    <row r="36" spans="1:12" ht="16.5" thickBot="1">
      <c r="A36" s="153" t="s">
        <v>45</v>
      </c>
      <c r="B36" s="154"/>
      <c r="C36" s="8"/>
      <c r="D36" s="8"/>
      <c r="E36" s="8"/>
      <c r="F36" s="8"/>
      <c r="G36" s="8"/>
      <c r="H36" s="8"/>
      <c r="I36" s="8"/>
      <c r="J36" s="9"/>
      <c r="K36" s="135"/>
      <c r="L36" s="23"/>
    </row>
    <row r="37" spans="1:12" ht="32.25" customHeight="1" thickBot="1">
      <c r="A37" s="55" t="s">
        <v>44</v>
      </c>
      <c r="B37" s="56"/>
      <c r="C37" s="39"/>
      <c r="D37" s="40"/>
      <c r="E37" s="10"/>
      <c r="F37" s="11"/>
      <c r="G37" s="10"/>
      <c r="H37" s="10"/>
      <c r="I37" s="10"/>
      <c r="J37" s="41"/>
      <c r="K37" s="138"/>
      <c r="L37" s="23"/>
    </row>
    <row r="38" spans="1:12" ht="16.5" thickBot="1">
      <c r="A38" s="155" t="s">
        <v>46</v>
      </c>
      <c r="B38" s="156"/>
      <c r="C38" s="12"/>
      <c r="D38" s="12"/>
      <c r="E38" s="13"/>
      <c r="F38" s="13"/>
      <c r="G38" s="13"/>
      <c r="H38" s="13"/>
      <c r="I38" s="13"/>
      <c r="J38" s="14"/>
      <c r="K38" s="138"/>
      <c r="L38" s="23"/>
    </row>
    <row r="39" spans="1:12" ht="16.5" thickBot="1">
      <c r="A39" s="157" t="s">
        <v>94</v>
      </c>
      <c r="B39" s="158"/>
      <c r="C39" s="15"/>
      <c r="D39" s="15"/>
      <c r="E39" s="16"/>
      <c r="F39" s="16"/>
      <c r="G39" s="16"/>
      <c r="H39" s="16"/>
      <c r="I39" s="16"/>
      <c r="J39" s="15"/>
      <c r="K39" s="16"/>
      <c r="L39" s="1"/>
    </row>
    <row r="40" spans="1:12" ht="15">
      <c r="A40" s="1"/>
      <c r="B40" s="1"/>
      <c r="C40" s="2"/>
      <c r="D40" s="3"/>
      <c r="E40" s="4"/>
      <c r="F40" s="5"/>
      <c r="G40" s="1"/>
      <c r="H40" s="1"/>
      <c r="I40" s="5"/>
      <c r="J40" s="7"/>
      <c r="K40" s="139"/>
      <c r="L40" s="1"/>
    </row>
    <row r="41" spans="1:11" ht="15">
      <c r="A41" s="1"/>
      <c r="B41" s="1"/>
      <c r="C41" s="150" t="s">
        <v>27</v>
      </c>
      <c r="D41" s="150"/>
      <c r="E41" s="150"/>
      <c r="F41" s="150"/>
      <c r="G41" s="1"/>
      <c r="H41" s="1"/>
      <c r="I41" s="150" t="s">
        <v>43</v>
      </c>
      <c r="J41" s="150"/>
      <c r="K41" s="150"/>
    </row>
    <row r="42" spans="3:11" ht="15">
      <c r="C42" s="141" t="s">
        <v>28</v>
      </c>
      <c r="D42" s="141"/>
      <c r="E42" s="141"/>
      <c r="F42" s="141"/>
      <c r="G42" s="1"/>
      <c r="H42" s="1"/>
      <c r="I42" s="141" t="s">
        <v>29</v>
      </c>
      <c r="J42" s="141"/>
      <c r="K42" s="141"/>
    </row>
  </sheetData>
  <sheetProtection/>
  <mergeCells count="21">
    <mergeCell ref="E5:G5"/>
    <mergeCell ref="C41:F41"/>
    <mergeCell ref="A39:B39"/>
    <mergeCell ref="A4:E4"/>
    <mergeCell ref="C42:F42"/>
    <mergeCell ref="K5:K6"/>
    <mergeCell ref="A1:J1"/>
    <mergeCell ref="A5:A6"/>
    <mergeCell ref="B5:B6"/>
    <mergeCell ref="C5:C6"/>
    <mergeCell ref="D5:D6"/>
    <mergeCell ref="I42:K42"/>
    <mergeCell ref="F2:J2"/>
    <mergeCell ref="F3:J3"/>
    <mergeCell ref="F4:J4"/>
    <mergeCell ref="A3:E3"/>
    <mergeCell ref="A2:E2"/>
    <mergeCell ref="I41:K41"/>
    <mergeCell ref="H5:J5"/>
    <mergeCell ref="A36:B36"/>
    <mergeCell ref="A38:B3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7109375" style="0" customWidth="1"/>
    <col min="2" max="2" width="28.57421875" style="0" customWidth="1"/>
    <col min="3" max="3" width="13.28125" style="0" customWidth="1"/>
    <col min="4" max="4" width="14.421875" style="0" customWidth="1"/>
    <col min="6" max="6" width="11.140625" style="0" customWidth="1"/>
    <col min="8" max="11" width="12.8515625" style="0" customWidth="1"/>
  </cols>
  <sheetData>
    <row r="1" spans="1:11" ht="54.75" customHeight="1">
      <c r="A1" s="186" t="s">
        <v>55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5">
      <c r="A2" s="173" t="s">
        <v>68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1:11" ht="15">
      <c r="A3" s="100" t="s">
        <v>69</v>
      </c>
      <c r="B3" s="101"/>
      <c r="C3" s="101"/>
      <c r="D3" s="102"/>
      <c r="E3" s="174" t="s">
        <v>56</v>
      </c>
      <c r="F3" s="175"/>
      <c r="G3" s="175"/>
      <c r="H3" s="175"/>
      <c r="I3" s="175"/>
      <c r="J3" s="175"/>
      <c r="K3" s="176"/>
    </row>
    <row r="4" spans="1:11" ht="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</row>
    <row r="5" spans="1:11" ht="15">
      <c r="A5" s="189" t="s">
        <v>1</v>
      </c>
      <c r="B5" s="189" t="s">
        <v>57</v>
      </c>
      <c r="C5" s="190" t="s">
        <v>58</v>
      </c>
      <c r="D5" s="192" t="s">
        <v>59</v>
      </c>
      <c r="E5" s="177" t="s">
        <v>60</v>
      </c>
      <c r="F5" s="178"/>
      <c r="G5" s="178"/>
      <c r="H5" s="178"/>
      <c r="I5" s="178"/>
      <c r="J5" s="179"/>
      <c r="K5" s="109"/>
    </row>
    <row r="6" spans="1:11" ht="15">
      <c r="A6" s="183"/>
      <c r="B6" s="183"/>
      <c r="C6" s="191"/>
      <c r="D6" s="193"/>
      <c r="E6" s="194" t="s">
        <v>61</v>
      </c>
      <c r="F6" s="181"/>
      <c r="G6" s="195" t="s">
        <v>62</v>
      </c>
      <c r="H6" s="196"/>
      <c r="I6" s="180" t="s">
        <v>96</v>
      </c>
      <c r="J6" s="181"/>
      <c r="K6" s="110" t="s">
        <v>11</v>
      </c>
    </row>
    <row r="7" spans="1:11" ht="15">
      <c r="A7" s="107"/>
      <c r="B7" s="107"/>
      <c r="C7" s="111"/>
      <c r="D7" s="107"/>
      <c r="E7" s="123" t="s">
        <v>63</v>
      </c>
      <c r="F7" s="123" t="s">
        <v>64</v>
      </c>
      <c r="G7" s="123" t="s">
        <v>63</v>
      </c>
      <c r="H7" s="123" t="s">
        <v>64</v>
      </c>
      <c r="I7" s="123" t="s">
        <v>63</v>
      </c>
      <c r="J7" s="123" t="s">
        <v>64</v>
      </c>
      <c r="K7" s="108" t="s">
        <v>64</v>
      </c>
    </row>
    <row r="8" spans="1:11" ht="15">
      <c r="A8" s="108">
        <v>1</v>
      </c>
      <c r="B8" s="112" t="s">
        <v>39</v>
      </c>
      <c r="C8" s="113">
        <v>39935.33</v>
      </c>
      <c r="D8" s="114">
        <f>(C8/$C$14)*100</f>
        <v>2.252834239214179</v>
      </c>
      <c r="E8" s="115">
        <v>50</v>
      </c>
      <c r="F8" s="116">
        <v>19967.67</v>
      </c>
      <c r="G8" s="115">
        <v>50</v>
      </c>
      <c r="H8" s="116">
        <v>19967.66</v>
      </c>
      <c r="I8" s="116"/>
      <c r="J8" s="116"/>
      <c r="K8" s="117">
        <f>C8</f>
        <v>39935.33</v>
      </c>
    </row>
    <row r="9" spans="1:11" ht="15">
      <c r="A9" s="108">
        <v>2</v>
      </c>
      <c r="B9" s="118" t="s">
        <v>22</v>
      </c>
      <c r="C9" s="113">
        <v>1729091.4</v>
      </c>
      <c r="D9" s="114">
        <f>(C9/$C$14)*100</f>
        <v>97.54160811118324</v>
      </c>
      <c r="E9" s="115">
        <v>0</v>
      </c>
      <c r="F9" s="116">
        <f>(C9*E9)/100</f>
        <v>0</v>
      </c>
      <c r="G9" s="115">
        <v>50</v>
      </c>
      <c r="H9" s="116">
        <v>864545.7</v>
      </c>
      <c r="I9" s="116">
        <v>50</v>
      </c>
      <c r="J9" s="116">
        <v>864545.7</v>
      </c>
      <c r="K9" s="117">
        <f>C9</f>
        <v>1729091.4</v>
      </c>
    </row>
    <row r="10" spans="1:11" ht="15">
      <c r="A10" s="108">
        <v>3</v>
      </c>
      <c r="B10" s="118" t="s">
        <v>74</v>
      </c>
      <c r="C10" s="113">
        <v>0</v>
      </c>
      <c r="D10" s="114">
        <f>(C10/$C$14)*100</f>
        <v>0</v>
      </c>
      <c r="E10" s="115"/>
      <c r="F10" s="116"/>
      <c r="G10" s="115"/>
      <c r="H10" s="116"/>
      <c r="I10" s="116"/>
      <c r="J10" s="116"/>
      <c r="K10" s="117"/>
    </row>
    <row r="11" spans="1:11" ht="15">
      <c r="A11" s="108">
        <v>4</v>
      </c>
      <c r="B11" s="118" t="s">
        <v>84</v>
      </c>
      <c r="C11" s="113">
        <v>3643.87</v>
      </c>
      <c r="D11" s="114">
        <f>(C11/$C$14)*100</f>
        <v>0.20555821372317118</v>
      </c>
      <c r="E11" s="115"/>
      <c r="F11" s="116"/>
      <c r="G11" s="115">
        <v>50</v>
      </c>
      <c r="H11" s="116">
        <v>1821.94</v>
      </c>
      <c r="I11" s="116">
        <v>50</v>
      </c>
      <c r="J11" s="116">
        <v>1821.93</v>
      </c>
      <c r="K11" s="117">
        <f>C11</f>
        <v>3643.87</v>
      </c>
    </row>
    <row r="12" spans="1:11" ht="15">
      <c r="A12" s="108"/>
      <c r="B12" s="107"/>
      <c r="C12" s="113"/>
      <c r="D12" s="114"/>
      <c r="E12" s="115"/>
      <c r="F12" s="116"/>
      <c r="G12" s="115"/>
      <c r="H12" s="116"/>
      <c r="I12" s="116"/>
      <c r="J12" s="116"/>
      <c r="K12" s="117">
        <f>C12</f>
        <v>0</v>
      </c>
    </row>
    <row r="13" spans="1:11" ht="15">
      <c r="A13" s="182" t="s">
        <v>11</v>
      </c>
      <c r="B13" s="107" t="s">
        <v>65</v>
      </c>
      <c r="C13" s="119"/>
      <c r="D13" s="120"/>
      <c r="E13" s="115">
        <f>SUMPRODUCT(E8:E12/100,$D$8:$D$12/100)*100</f>
        <v>1.1264171196070896</v>
      </c>
      <c r="F13" s="115">
        <f>SUM(F8:F12)</f>
        <v>19967.67</v>
      </c>
      <c r="G13" s="115">
        <f>SUMPRODUCT(G8:G12/100,$D$8:$D$12/100)*100</f>
        <v>50.0000002820603</v>
      </c>
      <c r="H13" s="115">
        <f>SUM(H8:H12)</f>
        <v>886335.2999999999</v>
      </c>
      <c r="I13" s="115">
        <f>SUMPRODUCT(I8:I12/100,$D$8:$D$12/100)*100</f>
        <v>48.8735831624532</v>
      </c>
      <c r="J13" s="115">
        <f>SUM(J8:J12)</f>
        <v>866367.63</v>
      </c>
      <c r="K13" s="117">
        <f>C13</f>
        <v>0</v>
      </c>
    </row>
    <row r="14" spans="1:11" ht="15">
      <c r="A14" s="183"/>
      <c r="B14" s="107" t="s">
        <v>66</v>
      </c>
      <c r="C14" s="121">
        <f>SUM(C8:C13)-0.01</f>
        <v>1772670.59</v>
      </c>
      <c r="D14" s="122">
        <f>SUM(D8:D12)</f>
        <v>100.00000056412058</v>
      </c>
      <c r="E14" s="115">
        <v>1.24</v>
      </c>
      <c r="F14" s="115">
        <f>F13</f>
        <v>19967.67</v>
      </c>
      <c r="G14" s="115">
        <f>G13+E13</f>
        <v>51.12641740166739</v>
      </c>
      <c r="H14" s="115">
        <f>H13+F14</f>
        <v>906302.97</v>
      </c>
      <c r="I14" s="115">
        <f>I13+G14</f>
        <v>100.0000005641206</v>
      </c>
      <c r="J14" s="115">
        <f>J13+H14-0.01</f>
        <v>1772670.59</v>
      </c>
      <c r="K14" s="117">
        <f>C14</f>
        <v>1772670.59</v>
      </c>
    </row>
    <row r="15" spans="1:11" ht="15">
      <c r="A15" s="67"/>
      <c r="B15" s="67"/>
      <c r="C15" s="68"/>
      <c r="D15" s="67"/>
      <c r="E15" s="67"/>
      <c r="F15" s="67"/>
      <c r="G15" s="67"/>
      <c r="H15" s="67"/>
      <c r="I15" s="67"/>
      <c r="J15" s="67"/>
      <c r="K15" s="69"/>
    </row>
    <row r="16" spans="1:11" ht="15">
      <c r="A16" s="67"/>
      <c r="B16" s="67"/>
      <c r="C16" s="68"/>
      <c r="D16" s="70"/>
      <c r="E16" s="70"/>
      <c r="F16" s="67"/>
      <c r="G16" s="67"/>
      <c r="H16" s="67"/>
      <c r="I16" s="67"/>
      <c r="J16" s="67"/>
      <c r="K16" s="69"/>
    </row>
    <row r="17" spans="1:11" ht="15">
      <c r="A17" s="67"/>
      <c r="B17" s="67" t="s">
        <v>95</v>
      </c>
      <c r="C17" s="71"/>
      <c r="D17" s="72"/>
      <c r="E17" s="73"/>
      <c r="F17" s="74"/>
      <c r="G17" s="67"/>
      <c r="H17" s="67"/>
      <c r="I17" s="67"/>
      <c r="J17" s="67"/>
      <c r="K17" s="75"/>
    </row>
    <row r="18" spans="1:11" ht="15">
      <c r="A18" s="67"/>
      <c r="B18" s="76"/>
      <c r="C18" s="68"/>
      <c r="D18" s="77" t="s">
        <v>27</v>
      </c>
      <c r="E18" s="67"/>
      <c r="F18" s="78"/>
      <c r="G18" s="67"/>
      <c r="H18" s="184" t="s">
        <v>43</v>
      </c>
      <c r="I18" s="184"/>
      <c r="J18" s="184"/>
      <c r="K18" s="184"/>
    </row>
    <row r="19" spans="1:11" ht="15">
      <c r="A19" s="69"/>
      <c r="B19" s="69"/>
      <c r="C19" s="69"/>
      <c r="D19" s="79" t="s">
        <v>28</v>
      </c>
      <c r="E19" s="69"/>
      <c r="F19" s="69"/>
      <c r="G19" s="69"/>
      <c r="H19" s="185" t="s">
        <v>29</v>
      </c>
      <c r="I19" s="185"/>
      <c r="J19" s="185"/>
      <c r="K19" s="185"/>
    </row>
  </sheetData>
  <sheetProtection/>
  <mergeCells count="15">
    <mergeCell ref="H18:K18"/>
    <mergeCell ref="H19:K19"/>
    <mergeCell ref="A1:K1"/>
    <mergeCell ref="A5:A6"/>
    <mergeCell ref="B5:B6"/>
    <mergeCell ref="C5:C6"/>
    <mergeCell ref="D5:D6"/>
    <mergeCell ref="E6:F6"/>
    <mergeCell ref="G6:H6"/>
    <mergeCell ref="A2:K2"/>
    <mergeCell ref="A4:K4"/>
    <mergeCell ref="E3:K3"/>
    <mergeCell ref="E5:J5"/>
    <mergeCell ref="I6:J6"/>
    <mergeCell ref="A13:A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85" r:id="rId3"/>
  <legacyDrawing r:id="rId2"/>
  <oleObjects>
    <oleObject progId="PBrush" shapeId="74007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PMEI-RS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TecleEnter</dc:creator>
  <cp:keywords/>
  <dc:description/>
  <cp:lastModifiedBy>TecleEnter</cp:lastModifiedBy>
  <cp:lastPrinted>2019-06-06T19:06:09Z</cp:lastPrinted>
  <dcterms:created xsi:type="dcterms:W3CDTF">2018-10-04T11:44:52Z</dcterms:created>
  <dcterms:modified xsi:type="dcterms:W3CDTF">2019-08-08T18:06:35Z</dcterms:modified>
  <cp:category/>
  <cp:version/>
  <cp:contentType/>
  <cp:contentStatus/>
</cp:coreProperties>
</file>